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6"/>
  <workbookPr defaultThemeVersion="124226"/>
  <mc:AlternateContent xmlns:mc="http://schemas.openxmlformats.org/markup-compatibility/2006">
    <mc:Choice Requires="x15">
      <x15ac:absPath xmlns:x15ac="http://schemas.microsoft.com/office/spreadsheetml/2010/11/ac" url="O:\ESTADOS EJECUCION\2024\AYUNTAMIENTO\11 - NOVIEMBRE\"/>
    </mc:Choice>
  </mc:AlternateContent>
  <xr:revisionPtr revIDLastSave="0" documentId="13_ncr:1_{625E523E-82A2-4D0B-BBB9-B72CC11B9DBD}" xr6:coauthVersionLast="36" xr6:coauthVersionMax="36" xr10:uidLastSave="{00000000-0000-0000-0000-000000000000}"/>
  <bookViews>
    <workbookView xWindow="-45" yWindow="-45" windowWidth="19275" windowHeight="10275" xr2:uid="{00000000-000D-0000-FFFF-FFFF00000000}"/>
  </bookViews>
  <sheets>
    <sheet name="EJECUCIÓN INGRESOS 30 NOVIEM 24" sheetId="2" r:id="rId1"/>
  </sheets>
  <definedNames>
    <definedName name="_xlnm.Print_Titles" localSheetId="0">'EJECUCIÓN INGRESOS 30 NOVIEM 24'!$1:$5</definedName>
  </definedNames>
  <calcPr calcId="152511"/>
</workbook>
</file>

<file path=xl/calcChain.xml><?xml version="1.0" encoding="utf-8"?>
<calcChain xmlns="http://schemas.openxmlformats.org/spreadsheetml/2006/main">
  <c r="P158" i="2" l="1"/>
  <c r="P159" i="2"/>
  <c r="P160" i="2"/>
  <c r="P161" i="2"/>
  <c r="P162" i="2"/>
  <c r="P163" i="2"/>
  <c r="P164" i="2"/>
  <c r="P165" i="2"/>
  <c r="P166" i="2"/>
  <c r="P167" i="2"/>
  <c r="P168" i="2"/>
  <c r="P169" i="2"/>
  <c r="P170" i="2"/>
  <c r="P171" i="2"/>
  <c r="P172" i="2"/>
  <c r="P173" i="2"/>
  <c r="P174" i="2"/>
  <c r="P175" i="2"/>
  <c r="P176" i="2"/>
  <c r="N158" i="2"/>
  <c r="N159" i="2"/>
  <c r="N160" i="2"/>
  <c r="N161" i="2"/>
  <c r="N162" i="2"/>
  <c r="N163" i="2"/>
  <c r="N164" i="2"/>
  <c r="N165" i="2"/>
  <c r="N166" i="2"/>
  <c r="N167" i="2"/>
  <c r="N168" i="2"/>
  <c r="N169" i="2"/>
  <c r="N170" i="2"/>
  <c r="N171" i="2"/>
  <c r="N172" i="2"/>
  <c r="N173" i="2"/>
  <c r="N174" i="2"/>
  <c r="N175" i="2"/>
  <c r="N176" i="2"/>
  <c r="J158" i="2"/>
  <c r="J159" i="2"/>
  <c r="J160" i="2"/>
  <c r="J161" i="2"/>
  <c r="J162" i="2"/>
  <c r="J163" i="2"/>
  <c r="J164" i="2"/>
  <c r="J165" i="2"/>
  <c r="J166" i="2"/>
  <c r="J167" i="2"/>
  <c r="J168" i="2"/>
  <c r="J169" i="2"/>
  <c r="J170" i="2"/>
  <c r="J171" i="2"/>
  <c r="J172" i="2"/>
  <c r="J173" i="2"/>
  <c r="J174" i="2"/>
  <c r="J175" i="2"/>
  <c r="J176" i="2"/>
  <c r="B171" i="2"/>
  <c r="C171" i="2"/>
  <c r="D171" i="2"/>
  <c r="B172" i="2"/>
  <c r="C172" i="2"/>
  <c r="D172" i="2"/>
  <c r="B173" i="2"/>
  <c r="C173" i="2"/>
  <c r="D173" i="2"/>
  <c r="B174" i="2"/>
  <c r="C174" i="2"/>
  <c r="D174" i="2"/>
  <c r="B6" i="2" l="1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/>
  <c r="B43" i="2"/>
  <c r="C43" i="2"/>
  <c r="D43" i="2"/>
  <c r="B44" i="2"/>
  <c r="C44" i="2"/>
  <c r="D44" i="2"/>
  <c r="B45" i="2"/>
  <c r="C45" i="2"/>
  <c r="D45" i="2"/>
  <c r="B46" i="2"/>
  <c r="C46" i="2"/>
  <c r="D46" i="2"/>
  <c r="B47" i="2"/>
  <c r="C47" i="2"/>
  <c r="D47" i="2"/>
  <c r="B48" i="2"/>
  <c r="C48" i="2"/>
  <c r="D48" i="2"/>
  <c r="B49" i="2"/>
  <c r="C49" i="2"/>
  <c r="D49" i="2"/>
  <c r="B50" i="2"/>
  <c r="C50" i="2"/>
  <c r="D50" i="2"/>
  <c r="B51" i="2"/>
  <c r="C51" i="2"/>
  <c r="D51" i="2"/>
  <c r="B52" i="2"/>
  <c r="C52" i="2"/>
  <c r="D52" i="2"/>
  <c r="B53" i="2"/>
  <c r="C53" i="2"/>
  <c r="D53" i="2"/>
  <c r="B54" i="2"/>
  <c r="C54" i="2"/>
  <c r="D54" i="2"/>
  <c r="B55" i="2"/>
  <c r="C55" i="2"/>
  <c r="D55" i="2"/>
  <c r="B56" i="2"/>
  <c r="C56" i="2"/>
  <c r="D56" i="2"/>
  <c r="B57" i="2"/>
  <c r="C57" i="2"/>
  <c r="D57" i="2"/>
  <c r="B58" i="2"/>
  <c r="C58" i="2"/>
  <c r="D58" i="2"/>
  <c r="B59" i="2"/>
  <c r="C59" i="2"/>
  <c r="D59" i="2"/>
  <c r="B60" i="2"/>
  <c r="C60" i="2"/>
  <c r="D60" i="2"/>
  <c r="B61" i="2"/>
  <c r="C61" i="2"/>
  <c r="D61" i="2"/>
  <c r="B62" i="2"/>
  <c r="C62" i="2"/>
  <c r="D62" i="2"/>
  <c r="B63" i="2"/>
  <c r="C63" i="2"/>
  <c r="D63" i="2"/>
  <c r="B64" i="2"/>
  <c r="C64" i="2"/>
  <c r="D64" i="2"/>
  <c r="B65" i="2"/>
  <c r="C65" i="2"/>
  <c r="D65" i="2"/>
  <c r="B66" i="2"/>
  <c r="C66" i="2"/>
  <c r="D66" i="2"/>
  <c r="B67" i="2"/>
  <c r="C67" i="2"/>
  <c r="D67" i="2"/>
  <c r="B68" i="2"/>
  <c r="C68" i="2"/>
  <c r="D68" i="2"/>
  <c r="B69" i="2"/>
  <c r="C69" i="2"/>
  <c r="D69" i="2"/>
  <c r="B70" i="2"/>
  <c r="C70" i="2"/>
  <c r="D70" i="2"/>
  <c r="B71" i="2"/>
  <c r="C71" i="2"/>
  <c r="D71" i="2"/>
  <c r="B72" i="2"/>
  <c r="C72" i="2"/>
  <c r="D72" i="2"/>
  <c r="B73" i="2"/>
  <c r="C73" i="2"/>
  <c r="D73" i="2"/>
  <c r="B74" i="2"/>
  <c r="C74" i="2"/>
  <c r="D74" i="2"/>
  <c r="B75" i="2"/>
  <c r="C75" i="2"/>
  <c r="D75" i="2"/>
  <c r="B76" i="2"/>
  <c r="C76" i="2"/>
  <c r="D76" i="2"/>
  <c r="B77" i="2"/>
  <c r="C77" i="2"/>
  <c r="D77" i="2"/>
  <c r="B78" i="2"/>
  <c r="C78" i="2"/>
  <c r="D78" i="2"/>
  <c r="B79" i="2"/>
  <c r="C79" i="2"/>
  <c r="D79" i="2"/>
  <c r="B80" i="2"/>
  <c r="C80" i="2"/>
  <c r="D80" i="2"/>
  <c r="B81" i="2"/>
  <c r="C81" i="2"/>
  <c r="D81" i="2"/>
  <c r="B82" i="2"/>
  <c r="C82" i="2"/>
  <c r="D82" i="2"/>
  <c r="B83" i="2"/>
  <c r="C83" i="2"/>
  <c r="D83" i="2"/>
  <c r="B84" i="2"/>
  <c r="C84" i="2"/>
  <c r="D84" i="2"/>
  <c r="B85" i="2"/>
  <c r="C85" i="2"/>
  <c r="D85" i="2"/>
  <c r="B86" i="2"/>
  <c r="C86" i="2"/>
  <c r="D86" i="2"/>
  <c r="B87" i="2"/>
  <c r="C87" i="2"/>
  <c r="D87" i="2"/>
  <c r="B88" i="2"/>
  <c r="C88" i="2"/>
  <c r="D88" i="2"/>
  <c r="B89" i="2"/>
  <c r="C89" i="2"/>
  <c r="D89" i="2"/>
  <c r="B90" i="2"/>
  <c r="C90" i="2"/>
  <c r="D90" i="2"/>
  <c r="B91" i="2"/>
  <c r="C91" i="2"/>
  <c r="D91" i="2"/>
  <c r="B92" i="2"/>
  <c r="C92" i="2"/>
  <c r="D92" i="2"/>
  <c r="B93" i="2"/>
  <c r="C93" i="2"/>
  <c r="D93" i="2"/>
  <c r="B94" i="2"/>
  <c r="C94" i="2"/>
  <c r="D94" i="2"/>
  <c r="B95" i="2"/>
  <c r="C95" i="2"/>
  <c r="D95" i="2"/>
  <c r="B96" i="2"/>
  <c r="C96" i="2"/>
  <c r="D96" i="2"/>
  <c r="B97" i="2"/>
  <c r="C97" i="2"/>
  <c r="D97" i="2"/>
  <c r="B98" i="2"/>
  <c r="C98" i="2"/>
  <c r="D98" i="2"/>
  <c r="B99" i="2"/>
  <c r="C99" i="2"/>
  <c r="D99" i="2"/>
  <c r="B100" i="2"/>
  <c r="C100" i="2"/>
  <c r="D100" i="2"/>
  <c r="B101" i="2"/>
  <c r="C101" i="2"/>
  <c r="D101" i="2"/>
  <c r="B102" i="2"/>
  <c r="C102" i="2"/>
  <c r="D102" i="2"/>
  <c r="B103" i="2"/>
  <c r="C103" i="2"/>
  <c r="D103" i="2"/>
  <c r="B104" i="2"/>
  <c r="C104" i="2"/>
  <c r="D104" i="2"/>
  <c r="B105" i="2"/>
  <c r="C105" i="2"/>
  <c r="D105" i="2"/>
  <c r="B106" i="2"/>
  <c r="C106" i="2"/>
  <c r="D106" i="2"/>
  <c r="B107" i="2"/>
  <c r="C107" i="2"/>
  <c r="D107" i="2"/>
  <c r="B108" i="2"/>
  <c r="C108" i="2"/>
  <c r="D108" i="2"/>
  <c r="B109" i="2"/>
  <c r="C109" i="2"/>
  <c r="D109" i="2"/>
  <c r="B110" i="2"/>
  <c r="C110" i="2"/>
  <c r="D110" i="2"/>
  <c r="B111" i="2"/>
  <c r="C111" i="2"/>
  <c r="D111" i="2"/>
  <c r="B112" i="2"/>
  <c r="C112" i="2"/>
  <c r="D112" i="2"/>
  <c r="B113" i="2"/>
  <c r="C113" i="2"/>
  <c r="D113" i="2"/>
  <c r="B114" i="2"/>
  <c r="C114" i="2"/>
  <c r="D114" i="2"/>
  <c r="B115" i="2"/>
  <c r="C115" i="2"/>
  <c r="D115" i="2"/>
  <c r="B116" i="2"/>
  <c r="C116" i="2"/>
  <c r="D116" i="2"/>
  <c r="B117" i="2"/>
  <c r="C117" i="2"/>
  <c r="D117" i="2"/>
  <c r="B118" i="2"/>
  <c r="C118" i="2"/>
  <c r="D118" i="2"/>
  <c r="B119" i="2"/>
  <c r="C119" i="2"/>
  <c r="D119" i="2"/>
  <c r="B120" i="2"/>
  <c r="C120" i="2"/>
  <c r="D120" i="2"/>
  <c r="B121" i="2"/>
  <c r="C121" i="2"/>
  <c r="D121" i="2"/>
  <c r="B122" i="2"/>
  <c r="C122" i="2"/>
  <c r="D122" i="2"/>
  <c r="B123" i="2"/>
  <c r="C123" i="2"/>
  <c r="D123" i="2"/>
  <c r="B124" i="2"/>
  <c r="C124" i="2"/>
  <c r="D124" i="2"/>
  <c r="B125" i="2"/>
  <c r="C125" i="2"/>
  <c r="D125" i="2"/>
  <c r="B126" i="2"/>
  <c r="C126" i="2"/>
  <c r="D126" i="2"/>
  <c r="B127" i="2"/>
  <c r="C127" i="2"/>
  <c r="D127" i="2"/>
  <c r="B128" i="2"/>
  <c r="C128" i="2"/>
  <c r="D128" i="2"/>
  <c r="B129" i="2"/>
  <c r="C129" i="2"/>
  <c r="D129" i="2"/>
  <c r="B130" i="2"/>
  <c r="C130" i="2"/>
  <c r="D130" i="2"/>
  <c r="B131" i="2"/>
  <c r="C131" i="2"/>
  <c r="D131" i="2"/>
  <c r="B132" i="2"/>
  <c r="C132" i="2"/>
  <c r="D132" i="2"/>
  <c r="B133" i="2"/>
  <c r="C133" i="2"/>
  <c r="D133" i="2"/>
  <c r="B134" i="2"/>
  <c r="C134" i="2"/>
  <c r="D134" i="2"/>
  <c r="B135" i="2"/>
  <c r="C135" i="2"/>
  <c r="D135" i="2"/>
  <c r="B136" i="2"/>
  <c r="C136" i="2"/>
  <c r="D136" i="2"/>
  <c r="B137" i="2"/>
  <c r="C137" i="2"/>
  <c r="D137" i="2"/>
  <c r="B138" i="2"/>
  <c r="C138" i="2"/>
  <c r="D138" i="2"/>
  <c r="B139" i="2"/>
  <c r="C139" i="2"/>
  <c r="D139" i="2"/>
  <c r="B140" i="2"/>
  <c r="C140" i="2"/>
  <c r="D140" i="2"/>
  <c r="B141" i="2"/>
  <c r="C141" i="2"/>
  <c r="D141" i="2"/>
  <c r="B142" i="2"/>
  <c r="C142" i="2"/>
  <c r="D142" i="2"/>
  <c r="B143" i="2"/>
  <c r="C143" i="2"/>
  <c r="D143" i="2"/>
  <c r="B144" i="2"/>
  <c r="C144" i="2"/>
  <c r="D144" i="2"/>
  <c r="B145" i="2"/>
  <c r="C145" i="2"/>
  <c r="D145" i="2"/>
  <c r="B146" i="2"/>
  <c r="C146" i="2"/>
  <c r="D146" i="2"/>
  <c r="B147" i="2"/>
  <c r="C147" i="2"/>
  <c r="D147" i="2"/>
  <c r="B148" i="2"/>
  <c r="C148" i="2"/>
  <c r="D148" i="2"/>
  <c r="B149" i="2"/>
  <c r="C149" i="2"/>
  <c r="D149" i="2"/>
  <c r="B150" i="2"/>
  <c r="C150" i="2"/>
  <c r="D150" i="2"/>
  <c r="B151" i="2"/>
  <c r="C151" i="2"/>
  <c r="D151" i="2"/>
  <c r="B152" i="2"/>
  <c r="C152" i="2"/>
  <c r="D152" i="2"/>
  <c r="B153" i="2"/>
  <c r="C153" i="2"/>
  <c r="D153" i="2"/>
  <c r="J117" i="2"/>
  <c r="J118" i="2"/>
  <c r="J119" i="2"/>
  <c r="J120" i="2"/>
  <c r="J121" i="2"/>
  <c r="J122" i="2"/>
  <c r="J123" i="2"/>
  <c r="J124" i="2"/>
  <c r="J125" i="2"/>
  <c r="J126" i="2"/>
  <c r="J127" i="2"/>
  <c r="J128" i="2"/>
  <c r="J129" i="2"/>
  <c r="J130" i="2"/>
  <c r="J131" i="2"/>
  <c r="J132" i="2"/>
  <c r="N117" i="2"/>
  <c r="N118" i="2"/>
  <c r="N119" i="2"/>
  <c r="N120" i="2"/>
  <c r="N121" i="2"/>
  <c r="N122" i="2"/>
  <c r="N123" i="2"/>
  <c r="N124" i="2"/>
  <c r="N125" i="2"/>
  <c r="N126" i="2"/>
  <c r="N127" i="2"/>
  <c r="N128" i="2"/>
  <c r="N129" i="2"/>
  <c r="N130" i="2"/>
  <c r="N131" i="2"/>
  <c r="N132" i="2"/>
  <c r="P117" i="2"/>
  <c r="P118" i="2"/>
  <c r="P119" i="2"/>
  <c r="P120" i="2"/>
  <c r="P121" i="2"/>
  <c r="P122" i="2"/>
  <c r="P123" i="2"/>
  <c r="P124" i="2"/>
  <c r="P125" i="2"/>
  <c r="P126" i="2"/>
  <c r="P127" i="2"/>
  <c r="P128" i="2"/>
  <c r="P129" i="2"/>
  <c r="P130" i="2"/>
  <c r="P131" i="2"/>
  <c r="P132" i="2"/>
  <c r="J133" i="2"/>
  <c r="J134" i="2"/>
  <c r="J135" i="2"/>
  <c r="J136" i="2"/>
  <c r="J137" i="2"/>
  <c r="J138" i="2"/>
  <c r="J139" i="2"/>
  <c r="J140" i="2"/>
  <c r="J141" i="2"/>
  <c r="J142" i="2"/>
  <c r="J143" i="2"/>
  <c r="J144" i="2"/>
  <c r="J145" i="2"/>
  <c r="J146" i="2"/>
  <c r="J147" i="2"/>
  <c r="J148" i="2"/>
  <c r="N133" i="2"/>
  <c r="N134" i="2"/>
  <c r="N135" i="2"/>
  <c r="N136" i="2"/>
  <c r="N137" i="2"/>
  <c r="N138" i="2"/>
  <c r="N139" i="2"/>
  <c r="N140" i="2"/>
  <c r="N141" i="2"/>
  <c r="N142" i="2"/>
  <c r="N143" i="2"/>
  <c r="N144" i="2"/>
  <c r="N145" i="2"/>
  <c r="N146" i="2"/>
  <c r="N147" i="2"/>
  <c r="N148" i="2"/>
  <c r="P133" i="2"/>
  <c r="P134" i="2"/>
  <c r="P135" i="2"/>
  <c r="P136" i="2"/>
  <c r="P137" i="2"/>
  <c r="P138" i="2"/>
  <c r="P139" i="2"/>
  <c r="P140" i="2"/>
  <c r="P141" i="2"/>
  <c r="P142" i="2"/>
  <c r="P143" i="2"/>
  <c r="P144" i="2"/>
  <c r="P145" i="2"/>
  <c r="P146" i="2"/>
  <c r="P147" i="2"/>
  <c r="P148" i="2"/>
  <c r="B181" i="2" l="1"/>
  <c r="C181" i="2"/>
  <c r="D181" i="2"/>
  <c r="B182" i="2"/>
  <c r="C182" i="2"/>
  <c r="D182" i="2"/>
  <c r="B183" i="2"/>
  <c r="C183" i="2"/>
  <c r="D183" i="2"/>
  <c r="B184" i="2"/>
  <c r="C184" i="2"/>
  <c r="D184" i="2"/>
  <c r="B185" i="2"/>
  <c r="C185" i="2"/>
  <c r="D185" i="2"/>
  <c r="B186" i="2"/>
  <c r="C186" i="2"/>
  <c r="D186" i="2"/>
  <c r="B187" i="2"/>
  <c r="C187" i="2"/>
  <c r="D187" i="2"/>
  <c r="D180" i="2"/>
  <c r="C180" i="2"/>
  <c r="B180" i="2"/>
  <c r="B163" i="2" l="1"/>
  <c r="C163" i="2"/>
  <c r="D163" i="2"/>
  <c r="B164" i="2"/>
  <c r="C164" i="2"/>
  <c r="D164" i="2"/>
  <c r="B165" i="2"/>
  <c r="C165" i="2"/>
  <c r="D165" i="2"/>
  <c r="B166" i="2"/>
  <c r="C166" i="2"/>
  <c r="D166" i="2"/>
  <c r="P181" i="2" l="1"/>
  <c r="P182" i="2"/>
  <c r="P183" i="2"/>
  <c r="P184" i="2"/>
  <c r="P185" i="2"/>
  <c r="P186" i="2"/>
  <c r="P187" i="2"/>
  <c r="P180" i="2"/>
  <c r="O188" i="2"/>
  <c r="N181" i="2"/>
  <c r="N182" i="2"/>
  <c r="N183" i="2"/>
  <c r="N184" i="2"/>
  <c r="N185" i="2"/>
  <c r="N186" i="2"/>
  <c r="N187" i="2"/>
  <c r="N180" i="2"/>
  <c r="M188" i="2"/>
  <c r="L188" i="2"/>
  <c r="K188" i="2"/>
  <c r="J181" i="2"/>
  <c r="J182" i="2"/>
  <c r="J183" i="2"/>
  <c r="J184" i="2"/>
  <c r="J185" i="2"/>
  <c r="J186" i="2"/>
  <c r="J187" i="2"/>
  <c r="J180" i="2"/>
  <c r="I188" i="2"/>
  <c r="H188" i="2"/>
  <c r="J188" i="2" s="1"/>
  <c r="G188" i="2"/>
  <c r="F188" i="2"/>
  <c r="F154" i="2"/>
  <c r="G154" i="2"/>
  <c r="H154" i="2"/>
  <c r="I154" i="2"/>
  <c r="K154" i="2"/>
  <c r="L154" i="2"/>
  <c r="M154" i="2"/>
  <c r="O154" i="2"/>
  <c r="F177" i="2"/>
  <c r="I177" i="2"/>
  <c r="H177" i="2"/>
  <c r="G177" i="2"/>
  <c r="F190" i="2" l="1"/>
  <c r="I190" i="2"/>
  <c r="H190" i="2"/>
  <c r="G190" i="2"/>
  <c r="N188" i="2"/>
  <c r="P188" i="2"/>
  <c r="J177" i="2"/>
  <c r="J154" i="2"/>
  <c r="N154" i="2"/>
  <c r="P157" i="2"/>
  <c r="O177" i="2"/>
  <c r="O190" i="2" s="1"/>
  <c r="N157" i="2"/>
  <c r="M177" i="2"/>
  <c r="N177" i="2" s="1"/>
  <c r="L177" i="2"/>
  <c r="L190" i="2" s="1"/>
  <c r="K177" i="2"/>
  <c r="K190" i="2" s="1"/>
  <c r="J157" i="2"/>
  <c r="P7" i="2"/>
  <c r="P8" i="2"/>
  <c r="P9" i="2"/>
  <c r="P10" i="2"/>
  <c r="P11" i="2"/>
  <c r="P12" i="2"/>
  <c r="P13" i="2"/>
  <c r="P14" i="2"/>
  <c r="P15" i="2"/>
  <c r="P16" i="2"/>
  <c r="P17" i="2"/>
  <c r="P18" i="2"/>
  <c r="P19" i="2"/>
  <c r="P20" i="2"/>
  <c r="P21" i="2"/>
  <c r="P22" i="2"/>
  <c r="P23" i="2"/>
  <c r="P24" i="2"/>
  <c r="P25" i="2"/>
  <c r="P26" i="2"/>
  <c r="P27" i="2"/>
  <c r="P28" i="2"/>
  <c r="P29" i="2"/>
  <c r="P30" i="2"/>
  <c r="P31" i="2"/>
  <c r="P32" i="2"/>
  <c r="P33" i="2"/>
  <c r="P34" i="2"/>
  <c r="P35" i="2"/>
  <c r="P36" i="2"/>
  <c r="P37" i="2"/>
  <c r="P38" i="2"/>
  <c r="P39" i="2"/>
  <c r="P40" i="2"/>
  <c r="P41" i="2"/>
  <c r="P42" i="2"/>
  <c r="P43" i="2"/>
  <c r="P44" i="2"/>
  <c r="P45" i="2"/>
  <c r="P46" i="2"/>
  <c r="P47" i="2"/>
  <c r="P48" i="2"/>
  <c r="P49" i="2"/>
  <c r="P50" i="2"/>
  <c r="P51" i="2"/>
  <c r="P52" i="2"/>
  <c r="P53" i="2"/>
  <c r="P54" i="2"/>
  <c r="P55" i="2"/>
  <c r="P56" i="2"/>
  <c r="P57" i="2"/>
  <c r="P58" i="2"/>
  <c r="P59" i="2"/>
  <c r="P60" i="2"/>
  <c r="P61" i="2"/>
  <c r="P62" i="2"/>
  <c r="P63" i="2"/>
  <c r="P64" i="2"/>
  <c r="P65" i="2"/>
  <c r="P66" i="2"/>
  <c r="P67" i="2"/>
  <c r="P68" i="2"/>
  <c r="P69" i="2"/>
  <c r="P70" i="2"/>
  <c r="P71" i="2"/>
  <c r="P72" i="2"/>
  <c r="P73" i="2"/>
  <c r="P74" i="2"/>
  <c r="P75" i="2"/>
  <c r="P76" i="2"/>
  <c r="P77" i="2"/>
  <c r="P78" i="2"/>
  <c r="P79" i="2"/>
  <c r="P80" i="2"/>
  <c r="P81" i="2"/>
  <c r="P82" i="2"/>
  <c r="P83" i="2"/>
  <c r="P84" i="2"/>
  <c r="P85" i="2"/>
  <c r="P86" i="2"/>
  <c r="P87" i="2"/>
  <c r="P88" i="2"/>
  <c r="P89" i="2"/>
  <c r="P90" i="2"/>
  <c r="P91" i="2"/>
  <c r="P92" i="2"/>
  <c r="P93" i="2"/>
  <c r="P94" i="2"/>
  <c r="P95" i="2"/>
  <c r="P96" i="2"/>
  <c r="P97" i="2"/>
  <c r="P98" i="2"/>
  <c r="P99" i="2"/>
  <c r="P100" i="2"/>
  <c r="P101" i="2"/>
  <c r="P102" i="2"/>
  <c r="P103" i="2"/>
  <c r="P104" i="2"/>
  <c r="P105" i="2"/>
  <c r="P106" i="2"/>
  <c r="P107" i="2"/>
  <c r="P108" i="2"/>
  <c r="P109" i="2"/>
  <c r="P110" i="2"/>
  <c r="P111" i="2"/>
  <c r="P112" i="2"/>
  <c r="P113" i="2"/>
  <c r="P114" i="2"/>
  <c r="P115" i="2"/>
  <c r="P116" i="2"/>
  <c r="P149" i="2"/>
  <c r="P150" i="2"/>
  <c r="P151" i="2"/>
  <c r="P152" i="2"/>
  <c r="P153" i="2"/>
  <c r="P6" i="2"/>
  <c r="N7" i="2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N44" i="2"/>
  <c r="N45" i="2"/>
  <c r="N46" i="2"/>
  <c r="N47" i="2"/>
  <c r="N48" i="2"/>
  <c r="N49" i="2"/>
  <c r="N50" i="2"/>
  <c r="N51" i="2"/>
  <c r="N52" i="2"/>
  <c r="N53" i="2"/>
  <c r="N54" i="2"/>
  <c r="N55" i="2"/>
  <c r="N56" i="2"/>
  <c r="N57" i="2"/>
  <c r="N58" i="2"/>
  <c r="N59" i="2"/>
  <c r="N60" i="2"/>
  <c r="N61" i="2"/>
  <c r="N62" i="2"/>
  <c r="N63" i="2"/>
  <c r="N64" i="2"/>
  <c r="N65" i="2"/>
  <c r="N66" i="2"/>
  <c r="N67" i="2"/>
  <c r="N68" i="2"/>
  <c r="N69" i="2"/>
  <c r="N70" i="2"/>
  <c r="N71" i="2"/>
  <c r="N72" i="2"/>
  <c r="N73" i="2"/>
  <c r="N74" i="2"/>
  <c r="N75" i="2"/>
  <c r="N76" i="2"/>
  <c r="N77" i="2"/>
  <c r="N78" i="2"/>
  <c r="N79" i="2"/>
  <c r="N80" i="2"/>
  <c r="N81" i="2"/>
  <c r="N82" i="2"/>
  <c r="N83" i="2"/>
  <c r="N84" i="2"/>
  <c r="N85" i="2"/>
  <c r="N86" i="2"/>
  <c r="N87" i="2"/>
  <c r="N88" i="2"/>
  <c r="N89" i="2"/>
  <c r="N90" i="2"/>
  <c r="N91" i="2"/>
  <c r="N92" i="2"/>
  <c r="N93" i="2"/>
  <c r="N94" i="2"/>
  <c r="N95" i="2"/>
  <c r="N96" i="2"/>
  <c r="N97" i="2"/>
  <c r="N98" i="2"/>
  <c r="N99" i="2"/>
  <c r="N100" i="2"/>
  <c r="N101" i="2"/>
  <c r="N102" i="2"/>
  <c r="N103" i="2"/>
  <c r="N104" i="2"/>
  <c r="N105" i="2"/>
  <c r="N106" i="2"/>
  <c r="N107" i="2"/>
  <c r="N108" i="2"/>
  <c r="N109" i="2"/>
  <c r="N110" i="2"/>
  <c r="N111" i="2"/>
  <c r="N112" i="2"/>
  <c r="N113" i="2"/>
  <c r="N114" i="2"/>
  <c r="N115" i="2"/>
  <c r="N116" i="2"/>
  <c r="N149" i="2"/>
  <c r="N150" i="2"/>
  <c r="N151" i="2"/>
  <c r="N152" i="2"/>
  <c r="N153" i="2"/>
  <c r="N6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59" i="2"/>
  <c r="J60" i="2"/>
  <c r="J61" i="2"/>
  <c r="J62" i="2"/>
  <c r="J63" i="2"/>
  <c r="J64" i="2"/>
  <c r="J65" i="2"/>
  <c r="J66" i="2"/>
  <c r="J67" i="2"/>
  <c r="J68" i="2"/>
  <c r="J69" i="2"/>
  <c r="J70" i="2"/>
  <c r="J71" i="2"/>
  <c r="J72" i="2"/>
  <c r="J73" i="2"/>
  <c r="J74" i="2"/>
  <c r="J75" i="2"/>
  <c r="J76" i="2"/>
  <c r="J77" i="2"/>
  <c r="J78" i="2"/>
  <c r="J79" i="2"/>
  <c r="J80" i="2"/>
  <c r="J81" i="2"/>
  <c r="J82" i="2"/>
  <c r="J83" i="2"/>
  <c r="J84" i="2"/>
  <c r="J85" i="2"/>
  <c r="J86" i="2"/>
  <c r="J87" i="2"/>
  <c r="J88" i="2"/>
  <c r="J89" i="2"/>
  <c r="J90" i="2"/>
  <c r="J91" i="2"/>
  <c r="J92" i="2"/>
  <c r="J93" i="2"/>
  <c r="J94" i="2"/>
  <c r="J95" i="2"/>
  <c r="J96" i="2"/>
  <c r="J97" i="2"/>
  <c r="J98" i="2"/>
  <c r="J99" i="2"/>
  <c r="J100" i="2"/>
  <c r="J101" i="2"/>
  <c r="J102" i="2"/>
  <c r="J103" i="2"/>
  <c r="J104" i="2"/>
  <c r="J105" i="2"/>
  <c r="J106" i="2"/>
  <c r="J107" i="2"/>
  <c r="J108" i="2"/>
  <c r="J109" i="2"/>
  <c r="J110" i="2"/>
  <c r="J111" i="2"/>
  <c r="J112" i="2"/>
  <c r="J113" i="2"/>
  <c r="J114" i="2"/>
  <c r="J115" i="2"/>
  <c r="J116" i="2"/>
  <c r="J149" i="2"/>
  <c r="J150" i="2"/>
  <c r="J151" i="2"/>
  <c r="J152" i="2"/>
  <c r="J153" i="2"/>
  <c r="J6" i="2"/>
  <c r="P190" i="2" l="1"/>
  <c r="J190" i="2"/>
  <c r="M190" i="2"/>
  <c r="N190" i="2" s="1"/>
  <c r="P154" i="2"/>
  <c r="P177" i="2"/>
  <c r="D176" i="2" l="1"/>
  <c r="C176" i="2"/>
  <c r="B176" i="2"/>
  <c r="D175" i="2"/>
  <c r="C175" i="2"/>
  <c r="B175" i="2"/>
  <c r="D170" i="2"/>
  <c r="C170" i="2"/>
  <c r="B170" i="2"/>
  <c r="D169" i="2"/>
  <c r="C169" i="2"/>
  <c r="B169" i="2"/>
  <c r="D168" i="2"/>
  <c r="C168" i="2"/>
  <c r="B168" i="2"/>
  <c r="D167" i="2"/>
  <c r="C167" i="2"/>
  <c r="B167" i="2"/>
  <c r="D162" i="2"/>
  <c r="C162" i="2"/>
  <c r="B162" i="2"/>
  <c r="D161" i="2"/>
  <c r="C161" i="2"/>
  <c r="B161" i="2"/>
  <c r="D160" i="2"/>
  <c r="C160" i="2"/>
  <c r="B160" i="2"/>
  <c r="D159" i="2"/>
  <c r="C159" i="2"/>
  <c r="B159" i="2"/>
  <c r="D158" i="2"/>
  <c r="C158" i="2"/>
  <c r="B158" i="2"/>
  <c r="D157" i="2"/>
  <c r="C157" i="2"/>
  <c r="B157" i="2"/>
</calcChain>
</file>

<file path=xl/sharedStrings.xml><?xml version="1.0" encoding="utf-8"?>
<sst xmlns="http://schemas.openxmlformats.org/spreadsheetml/2006/main" count="231" uniqueCount="197">
  <si>
    <t>Ayuntamiento de Valladolid</t>
  </si>
  <si>
    <t>PRESUPUESTO DE INGRESOS</t>
  </si>
  <si>
    <t>Clasificación</t>
  </si>
  <si>
    <t>DENOMINACIÓN DE LAS APLICACIONES</t>
  </si>
  <si>
    <t>Previsiones Iniciales</t>
  </si>
  <si>
    <t>Modificaciones</t>
  </si>
  <si>
    <t>Previsiones Definitivas</t>
  </si>
  <si>
    <t>Derechos Netos</t>
  </si>
  <si>
    <t>Der/Prev</t>
  </si>
  <si>
    <t>Ingresos Realizados</t>
  </si>
  <si>
    <t>Devoluciones de Ingresos</t>
  </si>
  <si>
    <t>Recaudación Líquida</t>
  </si>
  <si>
    <t>Rec/Der</t>
  </si>
  <si>
    <t>Pendiente de Cobro</t>
  </si>
  <si>
    <t>Estado de Ejecución</t>
  </si>
  <si>
    <t>ESTADO DE EJECUCIÓN HASTA</t>
  </si>
  <si>
    <t>CAP</t>
  </si>
  <si>
    <t>ART</t>
  </si>
  <si>
    <t>CONC</t>
  </si>
  <si>
    <t>Total operaciones corrientes</t>
  </si>
  <si>
    <t>Total operaciones de capital</t>
  </si>
  <si>
    <t>Total operaciones financieras</t>
  </si>
  <si>
    <t>TOTALES</t>
  </si>
  <si>
    <t>Cesión Impuestos sobre la Renta de las Personas Físicas.</t>
  </si>
  <si>
    <t>Impto sobre Bienes Inmuebles. Bienes Inmueb de Nat Rústica</t>
  </si>
  <si>
    <t>I.B.I. Urbana</t>
  </si>
  <si>
    <t>Impto s/ Bien Inmu. Bien Inmu de caracter especiales.</t>
  </si>
  <si>
    <t>Impuesto sobre Vehículos de Tracción Mecánica.</t>
  </si>
  <si>
    <t>Impuesto sobre Increm del Valor de los Terren de Nat Urbana.</t>
  </si>
  <si>
    <t>Impuesto sobre Actividades Económicas.empresariales</t>
  </si>
  <si>
    <t>Cesión Impuesto sobre el Valor Añadido.</t>
  </si>
  <si>
    <t>Impuesto sobre el alcohol y bebidas derivadas.</t>
  </si>
  <si>
    <t>Impuesto sobre la cerveza.</t>
  </si>
  <si>
    <t>Impuesto sobre las labores del tabaco.</t>
  </si>
  <si>
    <t>Impuesto sobre hidrocarburos.</t>
  </si>
  <si>
    <t>Impuesto sobre productos intermedios.</t>
  </si>
  <si>
    <t>Impuesto sobre construcciones, instalaciones y obras.</t>
  </si>
  <si>
    <t>Servicio de recogida de basuras.</t>
  </si>
  <si>
    <t>Tasa por prestación de servicio de extinción de incendios</t>
  </si>
  <si>
    <t>Licencias urbanísticas.</t>
  </si>
  <si>
    <t>Licencias medioambientales</t>
  </si>
  <si>
    <t>Tasa por expedición de documentos.</t>
  </si>
  <si>
    <t>Tasa por inmovilización y retirada de vehículos.</t>
  </si>
  <si>
    <t>Licencias de autotaxis y vehículos de alquiler</t>
  </si>
  <si>
    <t>Mercados</t>
  </si>
  <si>
    <t>Servicios especiales de espectáculos y transportes</t>
  </si>
  <si>
    <t>Protección del Medio Ambiente</t>
  </si>
  <si>
    <t>TASA PRESTACIÓN SERVICIO DEPÓSITO CANINO</t>
  </si>
  <si>
    <t>Tasa de estacionamiento de vehículos.</t>
  </si>
  <si>
    <t>Tasa por entrada de vehículos: vados, reserva aparcamiento</t>
  </si>
  <si>
    <t>Tasa por ejecuc. excavac.y obras en dominio público mpal.</t>
  </si>
  <si>
    <t>Tasa por ocupación de la vía pública con terrazas.</t>
  </si>
  <si>
    <t>Tasa por ocupación de la vía pública con quioscos</t>
  </si>
  <si>
    <t>Tasa por ocupación de la vía pública con puestos, barracas..</t>
  </si>
  <si>
    <t>Subsuelo y suelo</t>
  </si>
  <si>
    <t>Mercancías, escombros, vallas y andamios</t>
  </si>
  <si>
    <t>Compensación de Telefónica de España S.A.</t>
  </si>
  <si>
    <t>Servicios educativos diversos</t>
  </si>
  <si>
    <t>Servicios educativos: Escuelas infantiles</t>
  </si>
  <si>
    <t>Venta de entradas a espectáculos</t>
  </si>
  <si>
    <t>TARIFA CONCIERTO COOPERANTE</t>
  </si>
  <si>
    <t>Actividades en centros cívicos</t>
  </si>
  <si>
    <t>Libros, fotocopias, cartografía...</t>
  </si>
  <si>
    <t>Celebración matrimonios civiles</t>
  </si>
  <si>
    <t>REPOSICIÓN DE ACERAS CON ASFALTO FUNDIDO</t>
  </si>
  <si>
    <t>Ayudas a domicilio</t>
  </si>
  <si>
    <t>Servicios de estancias diurnas</t>
  </si>
  <si>
    <t>Servicios de envejecimiento activo</t>
  </si>
  <si>
    <t>C. Especiales establecimiento o ampliación de servicios.</t>
  </si>
  <si>
    <t>Venta de papel.</t>
  </si>
  <si>
    <t>Venta de vidrio</t>
  </si>
  <si>
    <t>Venta de efectos inútiles</t>
  </si>
  <si>
    <t>Venta de energía eléctrica</t>
  </si>
  <si>
    <t>Venta de envases ECOEMBES</t>
  </si>
  <si>
    <t>Otros reintegros de operaciones corrientes.</t>
  </si>
  <si>
    <t>Multas por infracción ordenanza convivencia</t>
  </si>
  <si>
    <t>Multas por infracciones ordenanza salud y consumo</t>
  </si>
  <si>
    <t>Multas por infracciones ordenanza urbanística</t>
  </si>
  <si>
    <t>MULTAS INFRACCIÓN ORDENANZA DE TAXIS</t>
  </si>
  <si>
    <t>Multas por infracciones ordenanza de ruidos</t>
  </si>
  <si>
    <t>MULTAS INFRACCION PREVENCION SANITARIA</t>
  </si>
  <si>
    <t>Multas por infracciones tributarias y análogas.</t>
  </si>
  <si>
    <t>Multas por infracciones de la Ordenanza de circulación.</t>
  </si>
  <si>
    <t>Recargo por declaración extemporánea sin requerimi. Previo</t>
  </si>
  <si>
    <t>Recargo ejecutivo.</t>
  </si>
  <si>
    <t>Recargo de apremio.</t>
  </si>
  <si>
    <t>Intereses de demora.</t>
  </si>
  <si>
    <t>Cuotas de urbanización.</t>
  </si>
  <si>
    <t>Aprovechamientos urbanísticos.</t>
  </si>
  <si>
    <t>COSTAS JUDICIALES</t>
  </si>
  <si>
    <t>Recursos eventuales.</t>
  </si>
  <si>
    <t>Derechos de exámen</t>
  </si>
  <si>
    <t>COMPENSACIÓN GASTOS DE NÓMINA</t>
  </si>
  <si>
    <t>COMPENSACION GASTOS SUMINISTROS</t>
  </si>
  <si>
    <t>Ingresos por publicidad en pantallas</t>
  </si>
  <si>
    <t>SALDO ANTERIOR APLICACIONES CORPORATIVAS CIRA</t>
  </si>
  <si>
    <t>DOTAC.ADICIONAL FINANCIACION EE.LL. SALDOS NEGAT. LIQ.2020</t>
  </si>
  <si>
    <t>Transf.UE. Fdos. MRR: Área Mercados (Subc. correcto 42097)</t>
  </si>
  <si>
    <t>Fondo Complementario de Financiación.</t>
  </si>
  <si>
    <t>Liquidación FCF ejercicios anteriores.</t>
  </si>
  <si>
    <t>Subvención para el transporte público</t>
  </si>
  <si>
    <t>Mº Interior: Programa de ocio alternativo Vallanoche</t>
  </si>
  <si>
    <t>Subvención Ministerio Igualdad contra la violencia de género</t>
  </si>
  <si>
    <t>Subvención Mº Sanidad. Juntas Arbitrales de Consumo</t>
  </si>
  <si>
    <t>Mº Cultura.- Promoción de la Lectura</t>
  </si>
  <si>
    <t>Mº Cultura para FMC</t>
  </si>
  <si>
    <t>Transf. UE. Fdos. MRR-Mercados (Mº I., Comercio y T.)</t>
  </si>
  <si>
    <t>Fdos. MRR. Mº Trabajo y Transición Ecológica. Medio Ambien</t>
  </si>
  <si>
    <t>Mº CIENCIA.- CONTRATACIÓN AGENTES DE INNOVACIÓN</t>
  </si>
  <si>
    <t>INE.- ACTUALIZACIÓN CENSO ELECTORAL</t>
  </si>
  <si>
    <t>SAD: ATENCIÓN A MENORES - AYUDA A DOMICILIO (A.M.)</t>
  </si>
  <si>
    <t>Junta CyL: Ayuda a domicilio</t>
  </si>
  <si>
    <t>Junta CyL: Equipos de acción social básica</t>
  </si>
  <si>
    <t>Junta CyL: Apoyo a familias</t>
  </si>
  <si>
    <t>Junta CyL: exclusión social</t>
  </si>
  <si>
    <t>Junta CyL: Educar en familia</t>
  </si>
  <si>
    <t>Junta CyL: Construyendo mi futuro</t>
  </si>
  <si>
    <t>Junta CyL: talleres ocupacionales</t>
  </si>
  <si>
    <t>Junta CyL: Ayudas económicas de emergencia</t>
  </si>
  <si>
    <t>Junta CyL: mantenimiento plazas residenciales</t>
  </si>
  <si>
    <t>Junta CyL: Atención a la Dependencia (EPAP)</t>
  </si>
  <si>
    <t>Junta CyL: cursos de formación a cuidadores</t>
  </si>
  <si>
    <t>JCYL- Igualdad de oportunidades</t>
  </si>
  <si>
    <t>JCYL.- Subv. Escolariz. Gratuita Centros Infantiles</t>
  </si>
  <si>
    <t>Junta CyL: prevención drogodependencia</t>
  </si>
  <si>
    <t>JCYL. Ayudas para reactivar comercio de proximidad</t>
  </si>
  <si>
    <t>Junta CyL: comedor transeuntes</t>
  </si>
  <si>
    <t>Junta CyL: Centros de personas mayores</t>
  </si>
  <si>
    <t>Junta CyL: Participación tributos comunidad (incondicionada)</t>
  </si>
  <si>
    <t>Subv. JCYL: aportación Premios Goya</t>
  </si>
  <si>
    <t>JCYL subv. Feria del Libro</t>
  </si>
  <si>
    <t>Junta CyL: Gratuidad en escuelas infantiles.</t>
  </si>
  <si>
    <t>JCYL: Promoción de la igualdad y contra la violencia de géne</t>
  </si>
  <si>
    <t>Fdos. MRR Servicio Público Empleo (ECYL)</t>
  </si>
  <si>
    <t>ECYL. Programa mixto: parques y jardines V</t>
  </si>
  <si>
    <t>ECYL: programa mixto Auxiliar de centro</t>
  </si>
  <si>
    <t>ECYL.- SUBV.JOVEL</t>
  </si>
  <si>
    <t>ECYL.- Prog. Mixto F. y Empleo Jardines IV</t>
  </si>
  <si>
    <t>ECYL: programa mixto Pintura decorativa VI</t>
  </si>
  <si>
    <t>ECYL: programa mixto Valladolid Cuida VI</t>
  </si>
  <si>
    <t>ECYL.- SUBV. MAYEL</t>
  </si>
  <si>
    <t>ECYL.- SUBV. QUINTEL</t>
  </si>
  <si>
    <t>SUBV.ECYL.- JOVEL  (subc. correcto 45164)</t>
  </si>
  <si>
    <t>De Mancomunidad de Interés General Urbana  (MIG URBANA)</t>
  </si>
  <si>
    <t>FEMP.- PROGRAMA EDUCACIÓN SALUD</t>
  </si>
  <si>
    <t>CENCYL Ciudades Verdes (subc.correcto 49115)</t>
  </si>
  <si>
    <t>Subvención CENCYL-Ciudades Verdes</t>
  </si>
  <si>
    <t>Subvención INTERREG: CIRCULAR LABS</t>
  </si>
  <si>
    <t>Proy. ADAPT CLIMA CENCYL</t>
  </si>
  <si>
    <t>Proy. CIRCULAR ECOSYSTEMS</t>
  </si>
  <si>
    <t>Proyecto URBAN GREEN UP</t>
  </si>
  <si>
    <t>Proyecto PROSPECT + cambio climatico</t>
  </si>
  <si>
    <t>Proyecto URBANE</t>
  </si>
  <si>
    <t>Proyecto AEROSOLDF.</t>
  </si>
  <si>
    <t>Proyecto URBANE (Subc. correcto 49710)</t>
  </si>
  <si>
    <t>ADAPT CLIMA CENCYL (subc. correcto 49118)</t>
  </si>
  <si>
    <t>Prog. Horizonte Europa PROYECTO SPINE</t>
  </si>
  <si>
    <t>Proyecto HORIZON LEGOFIT</t>
  </si>
  <si>
    <t>CIRCULAR ECOSYSTEMS (Subc. correcto 49119)</t>
  </si>
  <si>
    <t>PROYECTO URBANEW</t>
  </si>
  <si>
    <t>Proyecto URBANEW (subc. correcto 49718)</t>
  </si>
  <si>
    <t>Fdos. europeos MRR (ECYL 2022)</t>
  </si>
  <si>
    <t>Intereses de cuentas corrientes</t>
  </si>
  <si>
    <t>De soc y entidades dependientes de las entidades locales.</t>
  </si>
  <si>
    <t>Arrendamientos de fincas urbanas.</t>
  </si>
  <si>
    <t>ARRENDAMIENTO CUPULA DEL MILENIO</t>
  </si>
  <si>
    <t>Concesiones admtivas con contraprestación periódica</t>
  </si>
  <si>
    <t>Producto de explotaciones forestales.</t>
  </si>
  <si>
    <t>OTRAS CONCESIONES Y APROVECHAMIENTOS</t>
  </si>
  <si>
    <t>Ingresos por publicidad en vallas y marquesinas</t>
  </si>
  <si>
    <t>Patrimonio público del suelo.</t>
  </si>
  <si>
    <t>REINTEGRO EJERCICIOS CERRADOS</t>
  </si>
  <si>
    <t>REINTEGRO EJERCICIOS CERRADOS INDUSTRIAL JALÓN</t>
  </si>
  <si>
    <t>Otras transf.UE.Fdos.MRR (Mº I., Comercio y T.)  Innovación.</t>
  </si>
  <si>
    <t>TRANSF.UE FDOS.MRR. Mº POLIT.TERR.ÁREA DE PLANIFICACIÓN</t>
  </si>
  <si>
    <t>Otras Transf. UE Fdos. MRR. Área de Movilidad. (MITMA)</t>
  </si>
  <si>
    <t>Mº Transportes Fdos. MRR Área M.Ambiente ZBE</t>
  </si>
  <si>
    <t>Fdos. MRR Mº Industria y Turismo. Área de Turismo</t>
  </si>
  <si>
    <t>Fdos. MRR Mº Transición Ecológica.- Actuac. Biodiversidad</t>
  </si>
  <si>
    <t>JCYL: prevención incendios</t>
  </si>
  <si>
    <t>JCYL.- Subvención MOVES II</t>
  </si>
  <si>
    <t>Transf. UE. Fds. MRR:  Área de Medio Ambiente. (JCYL)</t>
  </si>
  <si>
    <t>JCYL- Fondo de Cooperación Local inversiones ODS.</t>
  </si>
  <si>
    <t>Transf. JCYL Fdos. MRR Educación y Cultura</t>
  </si>
  <si>
    <t>Transf. UE. Fds. MRR:  Área de Salud Pública. (JCYL)</t>
  </si>
  <si>
    <t>F.C.L. - DESAFÍOS DEMOGRÁFICOS</t>
  </si>
  <si>
    <t>Fdos. MRR FEMP Ciudades Saludables VA</t>
  </si>
  <si>
    <t>Aportaciones empresas Asociación Amigos Catedral.</t>
  </si>
  <si>
    <t>FEDER (INTERREG-POCTEP) PROY. INDNATUR</t>
  </si>
  <si>
    <t>Reintegros anticipos entidades del sector público municipal</t>
  </si>
  <si>
    <t>Reintegro de anuncios por cuenta de particulares</t>
  </si>
  <si>
    <t>Reintregro de anticipos al personal</t>
  </si>
  <si>
    <t>Reintegros de obras por cuenta de particulares</t>
  </si>
  <si>
    <t>Reintegros de préstamos al personal</t>
  </si>
  <si>
    <t>Para gastos generales.</t>
  </si>
  <si>
    <t>Para gastos con financiación afectada.</t>
  </si>
  <si>
    <t>Préstam recibidos a l/p de entes de fuera del sector público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</si>
</sst>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&quot;/&quot;mm&quot;/&quot;yyyy"/>
  </numFmts>
  <fonts count="13" x14ac:knownFonts="1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  <font>
      <b/>
      <sz val="10"/>
      <color theme="0"/>
      <name val="Arial Narrow"/>
      <family val="2"/>
    </font>
    <font>
      <b/>
      <sz val="15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2"/>
      <color indexed="8"/>
      <name val="Arial Narrow"/>
      <family val="2"/>
    </font>
    <font>
      <sz val="12"/>
      <color indexed="8"/>
      <name val="Arial Narrow"/>
      <family val="2"/>
    </font>
    <font>
      <b/>
      <sz val="12"/>
      <name val="Arial Narrow"/>
      <family val="2"/>
    </font>
    <font>
      <b/>
      <sz val="10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C6EFCE"/>
      </patternFill>
    </fill>
  </fills>
  <borders count="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8" fillId="3" borderId="0" applyNumberFormat="0" applyBorder="0" applyAlignment="0" applyProtection="0"/>
    <xf numFmtId="0" fontId="7" fillId="0" borderId="1" applyNumberFormat="0" applyFill="0" applyAlignment="0" applyProtection="0"/>
    <xf numFmtId="0" fontId="2" fillId="0" borderId="0"/>
    <xf numFmtId="0" fontId="1" fillId="0" borderId="0"/>
  </cellStyleXfs>
  <cellXfs count="41">
    <xf numFmtId="0" fontId="0" fillId="0" borderId="0" xfId="0" applyNumberFormat="1" applyFill="1" applyBorder="1" applyAlignment="1" applyProtection="1"/>
    <xf numFmtId="0" fontId="5" fillId="0" borderId="0" xfId="0" applyNumberFormat="1" applyFont="1" applyFill="1" applyBorder="1" applyAlignment="1" applyProtection="1"/>
    <xf numFmtId="0" fontId="5" fillId="0" borderId="0" xfId="0" applyNumberFormat="1" applyFont="1" applyFill="1" applyBorder="1" applyAlignment="1" applyProtection="1">
      <alignment wrapText="1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10" fontId="5" fillId="0" borderId="0" xfId="0" applyNumberFormat="1" applyFont="1" applyFill="1" applyBorder="1" applyAlignment="1" applyProtection="1"/>
    <xf numFmtId="10" fontId="6" fillId="2" borderId="0" xfId="0" applyNumberFormat="1" applyFont="1" applyFill="1" applyAlignment="1">
      <alignment horizontal="center" vertical="center" wrapText="1"/>
    </xf>
    <xf numFmtId="10" fontId="5" fillId="0" borderId="2" xfId="0" applyNumberFormat="1" applyFont="1" applyBorder="1" applyAlignment="1">
      <alignment horizontal="right" vertical="center"/>
    </xf>
    <xf numFmtId="4" fontId="5" fillId="0" borderId="2" xfId="0" applyNumberFormat="1" applyFont="1" applyBorder="1" applyAlignment="1">
      <alignment horizontal="right" vertical="center"/>
    </xf>
    <xf numFmtId="4" fontId="4" fillId="0" borderId="2" xfId="0" applyNumberFormat="1" applyFont="1" applyBorder="1" applyAlignment="1">
      <alignment horizontal="right" vertical="center"/>
    </xf>
    <xf numFmtId="10" fontId="4" fillId="0" borderId="2" xfId="0" applyNumberFormat="1" applyFont="1" applyBorder="1" applyAlignment="1">
      <alignment horizontal="right" vertical="center"/>
    </xf>
    <xf numFmtId="0" fontId="5" fillId="0" borderId="0" xfId="0" applyNumberFormat="1" applyFont="1" applyFill="1" applyBorder="1" applyAlignment="1" applyProtection="1">
      <alignment horizontal="center"/>
    </xf>
    <xf numFmtId="0" fontId="5" fillId="0" borderId="2" xfId="0" applyFont="1" applyBorder="1" applyAlignment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164" fontId="10" fillId="0" borderId="0" xfId="0" applyNumberFormat="1" applyFont="1" applyAlignment="1">
      <alignment vertical="center"/>
    </xf>
    <xf numFmtId="21" fontId="10" fillId="0" borderId="0" xfId="0" applyNumberFormat="1" applyFont="1" applyAlignment="1">
      <alignment horizontal="right" vertical="center"/>
    </xf>
    <xf numFmtId="0" fontId="10" fillId="0" borderId="0" xfId="0" applyNumberFormat="1" applyFont="1" applyFill="1" applyBorder="1" applyAlignment="1" applyProtection="1"/>
    <xf numFmtId="10" fontId="10" fillId="0" borderId="0" xfId="0" applyNumberFormat="1" applyFont="1" applyFill="1" applyBorder="1" applyAlignment="1" applyProtection="1"/>
    <xf numFmtId="0" fontId="10" fillId="0" borderId="0" xfId="0" applyNumberFormat="1" applyFont="1" applyFill="1" applyBorder="1" applyAlignment="1" applyProtection="1">
      <alignment wrapText="1"/>
    </xf>
    <xf numFmtId="1" fontId="9" fillId="0" borderId="0" xfId="0" applyNumberFormat="1" applyFont="1" applyAlignment="1">
      <alignment horizontal="center" vertical="center"/>
    </xf>
    <xf numFmtId="3" fontId="10" fillId="0" borderId="0" xfId="0" applyNumberFormat="1" applyFont="1" applyAlignment="1">
      <alignment horizontal="right" vertical="center"/>
    </xf>
    <xf numFmtId="14" fontId="11" fillId="0" borderId="0" xfId="0" applyNumberFormat="1" applyFont="1" applyAlignment="1">
      <alignment horizontal="center" vertical="center"/>
    </xf>
    <xf numFmtId="0" fontId="10" fillId="0" borderId="0" xfId="0" applyFont="1" applyAlignment="1">
      <alignment vertical="center"/>
    </xf>
    <xf numFmtId="1" fontId="3" fillId="0" borderId="2" xfId="4" applyNumberFormat="1" applyFont="1" applyBorder="1" applyAlignment="1">
      <alignment horizontal="center" vertical="center"/>
    </xf>
    <xf numFmtId="1" fontId="3" fillId="0" borderId="2" xfId="3" applyNumberFormat="1" applyFont="1" applyBorder="1" applyAlignment="1">
      <alignment horizontal="center" vertical="center"/>
    </xf>
    <xf numFmtId="49" fontId="3" fillId="0" borderId="2" xfId="4" applyNumberFormat="1" applyFont="1" applyBorder="1" applyAlignment="1">
      <alignment vertical="center"/>
    </xf>
    <xf numFmtId="4" fontId="3" fillId="0" borderId="2" xfId="4" applyNumberFormat="1" applyFont="1" applyBorder="1" applyAlignment="1">
      <alignment vertical="center"/>
    </xf>
    <xf numFmtId="1" fontId="12" fillId="0" borderId="0" xfId="0" applyNumberFormat="1" applyFont="1" applyFill="1" applyBorder="1" applyAlignment="1" applyProtection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4" fontId="12" fillId="0" borderId="2" xfId="0" applyNumberFormat="1" applyFont="1" applyFill="1" applyBorder="1" applyAlignment="1" applyProtection="1">
      <alignment vertical="center"/>
    </xf>
    <xf numFmtId="10" fontId="4" fillId="0" borderId="2" xfId="0" applyNumberFormat="1" applyFont="1" applyFill="1" applyBorder="1" applyAlignment="1" applyProtection="1">
      <alignment horizontal="right" vertical="center"/>
    </xf>
    <xf numFmtId="4" fontId="4" fillId="0" borderId="2" xfId="0" applyNumberFormat="1" applyFont="1" applyFill="1" applyBorder="1" applyAlignment="1" applyProtection="1">
      <alignment horizontal="right" vertical="center"/>
    </xf>
    <xf numFmtId="49" fontId="12" fillId="0" borderId="2" xfId="0" applyNumberFormat="1" applyFont="1" applyFill="1" applyBorder="1" applyAlignment="1" applyProtection="1">
      <alignment vertical="center"/>
    </xf>
    <xf numFmtId="0" fontId="4" fillId="0" borderId="2" xfId="0" applyNumberFormat="1" applyFont="1" applyFill="1" applyBorder="1" applyAlignment="1" applyProtection="1">
      <alignment horizontal="center"/>
    </xf>
    <xf numFmtId="49" fontId="12" fillId="0" borderId="0" xfId="0" applyNumberFormat="1" applyFont="1" applyFill="1" applyBorder="1" applyAlignment="1" applyProtection="1">
      <alignment vertical="center"/>
    </xf>
    <xf numFmtId="4" fontId="12" fillId="0" borderId="0" xfId="0" applyNumberFormat="1" applyFont="1" applyFill="1" applyBorder="1" applyAlignment="1" applyProtection="1">
      <alignment vertical="center"/>
    </xf>
    <xf numFmtId="10" fontId="4" fillId="0" borderId="0" xfId="0" applyNumberFormat="1" applyFont="1" applyFill="1" applyBorder="1" applyAlignment="1" applyProtection="1">
      <alignment horizontal="right" vertical="center"/>
    </xf>
    <xf numFmtId="4" fontId="4" fillId="0" borderId="0" xfId="0" applyNumberFormat="1" applyFont="1" applyFill="1" applyBorder="1" applyAlignment="1" applyProtection="1">
      <alignment horizontal="right" vertical="center"/>
    </xf>
  </cellXfs>
  <cellStyles count="5">
    <cellStyle name="Buena" xfId="1" xr:uid="{00000000-0005-0000-0000-000000000000}"/>
    <cellStyle name="Normal" xfId="0" builtinId="0"/>
    <cellStyle name="Normal_EJECUCIÓN INGRESOS 16 JUNIO 23" xfId="3" xr:uid="{00000000-0005-0000-0000-000003000000}"/>
    <cellStyle name="Normal_EJECUCIÓN INGRESOS 30 SEPTIE 23_1" xfId="4" xr:uid="{71AA8472-0915-4E36-BF3B-8F291836C0C8}"/>
    <cellStyle name="Título 1" xfId="2" xr:uid="{00000000-0005-0000-0000-000004000000}"/>
  </cellStyles>
  <dxfs count="87"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Narrow"/>
        <family val="2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Narrow"/>
        <family val="2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Narrow"/>
        <family val="2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Narrow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Narrow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Narrow"/>
        <family val="2"/>
        <scheme val="none"/>
      </font>
      <numFmt numFmtId="4" formatCode="#,##0.00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4" formatCode="#,##0.0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Narrow"/>
        <family val="2"/>
        <scheme val="none"/>
      </font>
      <numFmt numFmtId="14" formatCode="0.00%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4" formatCode="#,##0.0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4" formatCode="#,##0.0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4" formatCode="#,##0.0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Narrow"/>
        <family val="2"/>
        <scheme val="none"/>
      </font>
      <numFmt numFmtId="14" formatCode="0.00%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4" formatCode="#,##0.0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4" formatCode="#,##0.0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4" formatCode="#,##0.0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4" formatCode="#,##0.0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30" formatCode="@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Narrow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Narrow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Narrow"/>
        <family val="2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Narrow"/>
        <family val="2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Narrow"/>
        <family val="2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Narrow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Narrow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Narrow"/>
        <family val="2"/>
        <scheme val="none"/>
      </font>
      <numFmt numFmtId="4" formatCode="#,##0.00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4" formatCode="#,##0.0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Narrow"/>
        <family val="2"/>
        <scheme val="none"/>
      </font>
      <numFmt numFmtId="14" formatCode="0.00%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4" formatCode="#,##0.0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4" formatCode="#,##0.0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4" formatCode="#,##0.0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Narrow"/>
        <family val="2"/>
        <scheme val="none"/>
      </font>
      <numFmt numFmtId="14" formatCode="0.00%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4" formatCode="#,##0.0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4" formatCode="#,##0.0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4" formatCode="#,##0.0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4" formatCode="#,##0.0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30" formatCode="@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Narrow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Narrow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 Narrow"/>
        <family val="2"/>
        <scheme val="none"/>
      </font>
      <fill>
        <patternFill patternType="solid">
          <fgColor indexed="64"/>
          <bgColor rgb="FF0070C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Narrow"/>
        <family val="2"/>
        <scheme val="none"/>
      </font>
      <numFmt numFmtId="4" formatCode="#,##0.00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4" formatCode="#,##0.0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Narrow"/>
        <family val="2"/>
        <scheme val="none"/>
      </font>
      <numFmt numFmtId="14" formatCode="0.00%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4" formatCode="#,##0.0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4" formatCode="#,##0.0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4" formatCode="#,##0.0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Narrow"/>
        <family val="2"/>
        <scheme val="none"/>
      </font>
      <numFmt numFmtId="14" formatCode="0.00%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4" formatCode="#,##0.0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4" formatCode="#,##0.0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4" formatCode="#,##0.0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4" formatCode="#,##0.0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30" formatCode="@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Narrow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Narrow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 Narrow"/>
        <family val="2"/>
        <scheme val="none"/>
      </font>
      <fill>
        <patternFill patternType="solid">
          <fgColor indexed="64"/>
          <bgColor rgb="FF0070C0"/>
        </patternFill>
      </fill>
      <alignment horizontal="center" vertical="center" textRotation="0" wrapText="1" indent="0" justifyLastLine="0" shrinkToFit="0" readingOrder="0"/>
    </dxf>
    <dxf>
      <font>
        <b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 Narrow"/>
        <family val="2"/>
        <scheme val="none"/>
      </font>
      <fill>
        <patternFill patternType="solid">
          <fgColor indexed="64"/>
          <bgColor rgb="FF0070C0"/>
        </patternFill>
      </fill>
      <alignment horizontal="center" vertical="center" textRotation="0" wrapText="1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0A819B2-3DB3-4484-B175-CE80335F6D0C}" name="Tabla1" displayName="Tabla1" ref="A5:P154" totalsRowCount="1" headerRowDxfId="86" dataDxfId="85" totalsRowDxfId="84">
  <autoFilter ref="A5:P153" xr:uid="{A60A1113-82A7-4289-85EB-35DAA840369A}"/>
  <tableColumns count="16">
    <tableColumn id="1" xr3:uid="{533D4BBA-F87D-4C22-A024-FDEFD9E4E99D}" name="Clasificación" dataDxfId="61" totalsRowDxfId="45"/>
    <tableColumn id="2" xr3:uid="{D49D9EE1-8640-4B2B-910C-1D0B1835F591}" name="CAP" dataDxfId="60" totalsRowDxfId="44">
      <calculatedColumnFormula>LEFT(A6,1)</calculatedColumnFormula>
    </tableColumn>
    <tableColumn id="3" xr3:uid="{839C6E35-9EB5-4D63-959B-C2A0C056B229}" name="ART" dataDxfId="59" totalsRowDxfId="43">
      <calculatedColumnFormula>LEFT(A6,2)</calculatedColumnFormula>
    </tableColumn>
    <tableColumn id="4" xr3:uid="{1FBC3BFF-99EE-4086-940E-3A6972148935}" name="CONC" dataDxfId="58" totalsRowDxfId="42">
      <calculatedColumnFormula>LEFT(A6,3)</calculatedColumnFormula>
    </tableColumn>
    <tableColumn id="5" xr3:uid="{5495FA5E-9FCE-40E2-A3F8-FA3D8E5F7471}" name="DENOMINACIÓN DE LAS APLICACIONES" totalsRowLabel="Total operaciones corrientes" dataDxfId="57" totalsRowDxfId="41"/>
    <tableColumn id="6" xr3:uid="{63A7F712-6CED-4A4D-9B11-CCE2FA81EF7D}" name="Previsiones Iniciales" totalsRowFunction="sum" dataDxfId="56" totalsRowDxfId="40"/>
    <tableColumn id="7" xr3:uid="{CE021C08-5A0C-408A-BD1B-4DA4F4C33638}" name="Modificaciones" totalsRowFunction="sum" dataDxfId="55" totalsRowDxfId="39"/>
    <tableColumn id="8" xr3:uid="{8C7580C6-7A71-49AF-9989-D96D57B42887}" name="Previsiones Definitivas" totalsRowFunction="sum" dataDxfId="54" totalsRowDxfId="38"/>
    <tableColumn id="9" xr3:uid="{D9BA111B-D6B1-4187-9678-E1C30F80D906}" name="Derechos Netos" totalsRowFunction="sum" dataDxfId="53" totalsRowDxfId="37"/>
    <tableColumn id="10" xr3:uid="{08805E65-C312-4F8F-8D6F-6D0C987EC939}" name="Der/Prev" totalsRowFunction="custom" dataDxfId="52" totalsRowDxfId="36">
      <calculatedColumnFormula>IF(H6=0," ",I6/H6)</calculatedColumnFormula>
      <totalsRowFormula>IF(H154=0," ",I154/H154)</totalsRowFormula>
    </tableColumn>
    <tableColumn id="11" xr3:uid="{8FE61775-9D68-481B-A91E-20B08AD4E9BA}" name="Ingresos Realizados" totalsRowFunction="sum" dataDxfId="51" totalsRowDxfId="35"/>
    <tableColumn id="12" xr3:uid="{C1BFFBE1-5A54-4D5E-899C-A9413041172B}" name="Devoluciones de Ingresos" totalsRowFunction="sum" dataDxfId="50" totalsRowDxfId="34"/>
    <tableColumn id="13" xr3:uid="{86F9B0C3-A69B-4BDA-AD31-9703024031D7}" name="Recaudación Líquida" totalsRowFunction="sum" dataDxfId="49" totalsRowDxfId="33"/>
    <tableColumn id="14" xr3:uid="{EEE28C11-D1F6-43B7-9154-7FC26154F58D}" name="Rec/Der" totalsRowFunction="custom" dataDxfId="48" totalsRowDxfId="32">
      <calculatedColumnFormula>IF(I6=0," ",M6/I6)</calculatedColumnFormula>
      <totalsRowFormula>IF(I154=0," ",M154/I154)</totalsRowFormula>
    </tableColumn>
    <tableColumn id="15" xr3:uid="{AF028DFD-C3FB-47B4-81EC-F0401444C134}" name="Pendiente de Cobro" totalsRowFunction="sum" dataDxfId="47" totalsRowDxfId="31"/>
    <tableColumn id="16" xr3:uid="{62EE7666-D337-4531-8247-3F0FC2F3F412}" name="Estado de Ejecución" totalsRowFunction="sum" dataDxfId="46" totalsRowDxfId="30">
      <calculatedColumnFormula>I6-H6</calculatedColumnFormula>
    </tableColumn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E9B76F6-643C-4968-9486-FE708696C7B9}" name="Tabla2" displayName="Tabla2" ref="A156:P177" totalsRowShown="0" headerRowDxfId="83" dataDxfId="82">
  <autoFilter ref="A156:P177" xr:uid="{2865CE11-BD44-47BD-A8A3-83B64CDEBFBF}"/>
  <tableColumns count="16">
    <tableColumn id="1" xr3:uid="{29DAAA2D-C31F-4597-80E4-50B0B3B4AFFF}" name="Clasificación" dataDxfId="81"/>
    <tableColumn id="2" xr3:uid="{FABB8E7D-3E86-42E2-A8DA-94A68A4A3AE0}" name="CAP" dataDxfId="80"/>
    <tableColumn id="3" xr3:uid="{4D6FBC4A-EA63-44C6-9F5D-9467E2800191}" name="ART" dataDxfId="79"/>
    <tableColumn id="4" xr3:uid="{262CF6AB-68B9-456C-A92B-DB4EE3D69F1B}" name="CONC" dataDxfId="78"/>
    <tableColumn id="5" xr3:uid="{7B4794F4-BC96-492A-99DF-62527595D7B6}" name="DENOMINACIÓN DE LAS APLICACIONES" dataDxfId="77"/>
    <tableColumn id="6" xr3:uid="{B6C402F0-707A-4B2D-9DAF-0FD7204397F1}" name="Previsiones Iniciales" dataDxfId="76"/>
    <tableColumn id="7" xr3:uid="{C3FDD568-7CCF-46E4-BD1E-85E6788125C4}" name="Modificaciones" dataDxfId="75"/>
    <tableColumn id="8" xr3:uid="{083E5272-8B70-4254-A0CD-FBF8022998F2}" name="Previsiones Definitivas" dataDxfId="74"/>
    <tableColumn id="9" xr3:uid="{47486E6E-6790-4581-AFD6-2937B4D0891C}" name="Derechos Netos" dataDxfId="73"/>
    <tableColumn id="10" xr3:uid="{C8280D50-5786-4185-A2D5-FF66025BFA32}" name="Der/Prev" dataDxfId="72"/>
    <tableColumn id="11" xr3:uid="{CF39D473-0B06-42AE-AF94-0B7C186E6FF5}" name="Ingresos Realizados" dataDxfId="71"/>
    <tableColumn id="12" xr3:uid="{3D57773D-0D69-4260-84E5-6E7DD111F272}" name="Devoluciones de Ingresos" dataDxfId="70"/>
    <tableColumn id="13" xr3:uid="{D0278385-D45D-410D-96FE-FFCB82D5C6F5}" name="Recaudación Líquida" dataDxfId="69"/>
    <tableColumn id="14" xr3:uid="{6FF38373-605D-4D5F-969B-9E2038DFF3FF}" name="Rec/Der" dataDxfId="68">
      <calculatedColumnFormula>IF(I157=0," ",M157/I157)</calculatedColumnFormula>
    </tableColumn>
    <tableColumn id="15" xr3:uid="{A1FCD7AC-8F3F-4B72-8A41-0CED39A2E4B0}" name="Pendiente de Cobro" dataDxfId="67"/>
    <tableColumn id="16" xr3:uid="{7B99BCAE-AE5C-4795-8E0C-67B409962680}" name="Estado de Ejecución" dataDxfId="66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CF752AED-81E2-43FC-92A5-7A235202B6D4}" name="Tabla3" displayName="Tabla3" ref="B179:P188" totalsRowCount="1" headerRowDxfId="65" dataDxfId="64" totalsRowDxfId="62" tableBorderDxfId="63">
  <autoFilter ref="B179:P187" xr:uid="{E0730090-3C63-47CF-A111-D1EF4DA84425}"/>
  <tableColumns count="15">
    <tableColumn id="1" xr3:uid="{EFCB9640-ED57-42F6-9A61-567D82DCA159}" name="CAP" dataDxfId="29" totalsRowDxfId="14">
      <calculatedColumnFormula>LEFT(A180,1)</calculatedColumnFormula>
    </tableColumn>
    <tableColumn id="2" xr3:uid="{2BAEC3EF-6B37-4EE7-B493-5DC046EA5EDA}" name="ART" dataDxfId="28" totalsRowDxfId="13">
      <calculatedColumnFormula>LEFT(A180,2)</calculatedColumnFormula>
    </tableColumn>
    <tableColumn id="3" xr3:uid="{6A706D24-870F-46BC-963C-F51A5FE67E0E}" name="CONC" dataDxfId="27" totalsRowDxfId="12">
      <calculatedColumnFormula>LEFT(A180,3)</calculatedColumnFormula>
    </tableColumn>
    <tableColumn id="4" xr3:uid="{1F23D8B3-1138-40CE-AF3A-F340D0885BA2}" name="DENOMINACIÓN DE LAS APLICACIONES" totalsRowLabel="Total operaciones financieras" dataDxfId="26" totalsRowDxfId="11"/>
    <tableColumn id="5" xr3:uid="{BBCCC4E2-A674-4352-9AF3-E6C6DDCA73EA}" name="Previsiones Iniciales" totalsRowFunction="sum" dataDxfId="25" totalsRowDxfId="10"/>
    <tableColumn id="6" xr3:uid="{816B2CA6-EB14-4B7C-83E9-9750DC5FAE4C}" name="Modificaciones" totalsRowFunction="sum" dataDxfId="24" totalsRowDxfId="9"/>
    <tableColumn id="7" xr3:uid="{E20032D6-116F-4A64-9515-A3FA95758FC9}" name="Previsiones Definitivas" totalsRowFunction="sum" dataDxfId="23" totalsRowDxfId="8"/>
    <tableColumn id="8" xr3:uid="{8B3D75EC-CECC-4A22-BC7F-FF325637C757}" name="Derechos Netos" totalsRowFunction="sum" dataDxfId="22" totalsRowDxfId="7"/>
    <tableColumn id="9" xr3:uid="{E1047538-A14C-4C96-AD98-8111F298F422}" name="Der/Prev" totalsRowFunction="custom" dataDxfId="21" totalsRowDxfId="6">
      <calculatedColumnFormula>IF(H180=0," ",I180/H180)</calculatedColumnFormula>
      <totalsRowFormula>IF(H188=0," ",I188/H188)</totalsRowFormula>
    </tableColumn>
    <tableColumn id="10" xr3:uid="{2378E4EA-AFC4-4F92-A2CA-E466858FF4D6}" name="Ingresos Realizados" totalsRowFunction="sum" dataDxfId="20" totalsRowDxfId="5"/>
    <tableColumn id="11" xr3:uid="{43E2EB50-863A-4E0F-9027-82747188A7B2}" name="Devoluciones de Ingresos" totalsRowFunction="sum" dataDxfId="19" totalsRowDxfId="4"/>
    <tableColumn id="12" xr3:uid="{8BA4AE92-C80E-4048-AD14-3135AB035451}" name="Recaudación Líquida" totalsRowFunction="sum" dataDxfId="18" totalsRowDxfId="3"/>
    <tableColumn id="13" xr3:uid="{D9E4425A-3915-4D46-8362-2E43A1522B9B}" name="Rec/Der" totalsRowFunction="custom" dataDxfId="17" totalsRowDxfId="2">
      <calculatedColumnFormula>IF(I180=0," ",M180/I180)</calculatedColumnFormula>
      <totalsRowFormula>IF(I188=0," ",M188/I188)</totalsRowFormula>
    </tableColumn>
    <tableColumn id="14" xr3:uid="{5C1A7FD8-19C9-4834-8D9B-22CAA83C2DA2}" name="Pendiente de Cobro" totalsRowFunction="sum" dataDxfId="16" totalsRowDxfId="1"/>
    <tableColumn id="15" xr3:uid="{F642A6C6-E62C-4138-A6FC-79804EA91398}" name="Estado de Ejecución" totalsRowFunction="sum" dataDxfId="15" totalsRowDxfId="0">
      <calculatedColumnFormula>I180-H180</calculatedColumn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F20093-8ED1-4312-99EC-3F428B62C486}">
  <sheetPr>
    <pageSetUpPr fitToPage="1"/>
  </sheetPr>
  <dimension ref="A1:P190"/>
  <sheetViews>
    <sheetView showGridLines="0" tabSelected="1" workbookViewId="0"/>
  </sheetViews>
  <sheetFormatPr baseColWidth="10" defaultRowHeight="12.75" x14ac:dyDescent="0.2"/>
  <cols>
    <col min="1" max="1" width="12.85546875" customWidth="1"/>
    <col min="2" max="2" width="6.28515625" customWidth="1"/>
    <col min="3" max="3" width="6.140625" customWidth="1"/>
    <col min="4" max="4" width="7.7109375" customWidth="1"/>
    <col min="5" max="5" width="52.28515625" bestFit="1" customWidth="1"/>
    <col min="6" max="16" width="13.42578125" customWidth="1"/>
  </cols>
  <sheetData>
    <row r="1" spans="1:16" ht="15.75" x14ac:dyDescent="0.25">
      <c r="A1" s="14" t="s">
        <v>0</v>
      </c>
      <c r="B1" s="15"/>
      <c r="C1" s="15"/>
      <c r="D1" s="15"/>
      <c r="E1" s="16"/>
      <c r="F1" s="17"/>
      <c r="G1" s="18"/>
      <c r="H1" s="19"/>
      <c r="I1" s="19"/>
      <c r="J1" s="19"/>
      <c r="K1" s="19"/>
      <c r="L1" s="19"/>
      <c r="M1" s="19"/>
      <c r="N1" s="20"/>
      <c r="O1" s="19"/>
      <c r="P1" s="19"/>
    </row>
    <row r="2" spans="1:16" ht="15.75" x14ac:dyDescent="0.25">
      <c r="A2" s="14" t="s">
        <v>1</v>
      </c>
      <c r="B2" s="15"/>
      <c r="C2" s="15"/>
      <c r="D2" s="15"/>
      <c r="E2" s="21"/>
      <c r="F2" s="22">
        <v>2024</v>
      </c>
      <c r="G2" s="23"/>
      <c r="H2" s="19"/>
      <c r="I2" s="19"/>
      <c r="J2" s="19"/>
      <c r="K2" s="19"/>
      <c r="L2" s="19"/>
      <c r="M2" s="19"/>
      <c r="N2" s="20"/>
      <c r="O2" s="19"/>
      <c r="P2" s="19"/>
    </row>
    <row r="3" spans="1:16" ht="15.75" x14ac:dyDescent="0.25">
      <c r="A3" s="14" t="s">
        <v>15</v>
      </c>
      <c r="B3" s="15"/>
      <c r="C3" s="15"/>
      <c r="D3" s="15"/>
      <c r="E3" s="21"/>
      <c r="F3" s="24">
        <v>45626</v>
      </c>
      <c r="G3" s="25"/>
      <c r="H3" s="19"/>
      <c r="I3" s="19"/>
      <c r="J3" s="19"/>
      <c r="K3" s="19"/>
      <c r="L3" s="19"/>
      <c r="M3" s="19"/>
      <c r="N3" s="20"/>
      <c r="O3" s="19"/>
      <c r="P3" s="19"/>
    </row>
    <row r="4" spans="1:16" x14ac:dyDescent="0.2">
      <c r="A4" s="11"/>
      <c r="B4" s="11"/>
      <c r="C4" s="11"/>
      <c r="D4" s="11"/>
      <c r="E4" s="2"/>
      <c r="F4" s="1"/>
      <c r="G4" s="1"/>
      <c r="H4" s="1"/>
      <c r="I4" s="1"/>
      <c r="J4" s="1"/>
      <c r="K4" s="1"/>
      <c r="L4" s="1"/>
      <c r="M4" s="1"/>
      <c r="N4" s="5"/>
      <c r="O4" s="1"/>
      <c r="P4" s="1"/>
    </row>
    <row r="5" spans="1:16" ht="24" customHeight="1" x14ac:dyDescent="0.2">
      <c r="A5" s="3" t="s">
        <v>2</v>
      </c>
      <c r="B5" s="3" t="s">
        <v>16</v>
      </c>
      <c r="C5" s="3" t="s">
        <v>17</v>
      </c>
      <c r="D5" s="3" t="s">
        <v>18</v>
      </c>
      <c r="E5" s="4" t="s">
        <v>3</v>
      </c>
      <c r="F5" s="4" t="s">
        <v>4</v>
      </c>
      <c r="G5" s="3" t="s">
        <v>5</v>
      </c>
      <c r="H5" s="4" t="s">
        <v>6</v>
      </c>
      <c r="I5" s="4" t="s">
        <v>7</v>
      </c>
      <c r="J5" s="4" t="s">
        <v>8</v>
      </c>
      <c r="K5" s="4" t="s">
        <v>9</v>
      </c>
      <c r="L5" s="4" t="s">
        <v>10</v>
      </c>
      <c r="M5" s="4" t="s">
        <v>11</v>
      </c>
      <c r="N5" s="6" t="s">
        <v>12</v>
      </c>
      <c r="O5" s="4" t="s">
        <v>13</v>
      </c>
      <c r="P5" s="4" t="s">
        <v>14</v>
      </c>
    </row>
    <row r="6" spans="1:16" x14ac:dyDescent="0.2">
      <c r="A6" s="26">
        <v>10000</v>
      </c>
      <c r="B6" s="12" t="str">
        <f t="shared" ref="B6:B69" si="0">LEFT(A6,1)</f>
        <v>1</v>
      </c>
      <c r="C6" s="12" t="str">
        <f t="shared" ref="C6:C69" si="1">LEFT(A6,2)</f>
        <v>10</v>
      </c>
      <c r="D6" s="27" t="str">
        <f t="shared" ref="D6:D69" si="2">LEFT(A6,3)</f>
        <v>100</v>
      </c>
      <c r="E6" s="28" t="s">
        <v>23</v>
      </c>
      <c r="F6" s="29">
        <v>10751614</v>
      </c>
      <c r="G6" s="29">
        <v>0</v>
      </c>
      <c r="H6" s="29">
        <v>10751614</v>
      </c>
      <c r="I6" s="29">
        <v>11127929.66</v>
      </c>
      <c r="J6" s="7">
        <f>IF(H6=0," ",I6/H6)</f>
        <v>1.0350008528952026</v>
      </c>
      <c r="K6" s="29">
        <v>10041006.82</v>
      </c>
      <c r="L6" s="29">
        <v>43581.599999999999</v>
      </c>
      <c r="M6" s="29">
        <v>9997425.2200000007</v>
      </c>
      <c r="N6" s="7">
        <f>IF(I6=0," ",M6/I6)</f>
        <v>0.89840837653174033</v>
      </c>
      <c r="O6" s="29">
        <v>1130504.44</v>
      </c>
      <c r="P6" s="8">
        <f>I6-H6</f>
        <v>376315.66000000015</v>
      </c>
    </row>
    <row r="7" spans="1:16" x14ac:dyDescent="0.2">
      <c r="A7" s="26">
        <v>11200</v>
      </c>
      <c r="B7" s="12" t="str">
        <f t="shared" si="0"/>
        <v>1</v>
      </c>
      <c r="C7" s="12" t="str">
        <f t="shared" si="1"/>
        <v>11</v>
      </c>
      <c r="D7" s="27" t="str">
        <f t="shared" si="2"/>
        <v>112</v>
      </c>
      <c r="E7" s="28" t="s">
        <v>24</v>
      </c>
      <c r="F7" s="29">
        <v>300000</v>
      </c>
      <c r="G7" s="29">
        <v>0</v>
      </c>
      <c r="H7" s="29">
        <v>300000</v>
      </c>
      <c r="I7" s="29">
        <v>295283.44</v>
      </c>
      <c r="J7" s="7">
        <f t="shared" ref="J7:J70" si="3">IF(H7=0," ",I7/H7)</f>
        <v>0.98427813333333336</v>
      </c>
      <c r="K7" s="29">
        <v>260093.71</v>
      </c>
      <c r="L7" s="29">
        <v>3894.64</v>
      </c>
      <c r="M7" s="29">
        <v>256199.07</v>
      </c>
      <c r="N7" s="7">
        <f t="shared" ref="N7:N70" si="4">IF(I7=0," ",M7/I7)</f>
        <v>0.86763778557984828</v>
      </c>
      <c r="O7" s="29">
        <v>39084.370000000003</v>
      </c>
      <c r="P7" s="8">
        <f t="shared" ref="P7:P70" si="5">I7-H7</f>
        <v>-4716.5599999999977</v>
      </c>
    </row>
    <row r="8" spans="1:16" x14ac:dyDescent="0.2">
      <c r="A8" s="26">
        <v>11300</v>
      </c>
      <c r="B8" s="12" t="str">
        <f t="shared" si="0"/>
        <v>1</v>
      </c>
      <c r="C8" s="12" t="str">
        <f t="shared" si="1"/>
        <v>11</v>
      </c>
      <c r="D8" s="27" t="str">
        <f t="shared" si="2"/>
        <v>113</v>
      </c>
      <c r="E8" s="28" t="s">
        <v>25</v>
      </c>
      <c r="F8" s="29">
        <v>75000000</v>
      </c>
      <c r="G8" s="29">
        <v>0</v>
      </c>
      <c r="H8" s="29">
        <v>75000000</v>
      </c>
      <c r="I8" s="29">
        <v>73339738.209999993</v>
      </c>
      <c r="J8" s="7">
        <f t="shared" si="3"/>
        <v>0.97786317613333329</v>
      </c>
      <c r="K8" s="29">
        <v>67429020.040000007</v>
      </c>
      <c r="L8" s="29">
        <v>444674.35</v>
      </c>
      <c r="M8" s="29">
        <v>66984345.689999998</v>
      </c>
      <c r="N8" s="7">
        <f t="shared" si="4"/>
        <v>0.91334312508994708</v>
      </c>
      <c r="O8" s="29">
        <v>6355392.5199999996</v>
      </c>
      <c r="P8" s="8">
        <f t="shared" si="5"/>
        <v>-1660261.7900000066</v>
      </c>
    </row>
    <row r="9" spans="1:16" x14ac:dyDescent="0.2">
      <c r="A9" s="26">
        <v>114</v>
      </c>
      <c r="B9" s="12" t="str">
        <f t="shared" si="0"/>
        <v>1</v>
      </c>
      <c r="C9" s="12" t="str">
        <f t="shared" si="1"/>
        <v>11</v>
      </c>
      <c r="D9" s="27" t="str">
        <f t="shared" si="2"/>
        <v>114</v>
      </c>
      <c r="E9" s="28" t="s">
        <v>26</v>
      </c>
      <c r="F9" s="29">
        <v>23000</v>
      </c>
      <c r="G9" s="29">
        <v>0</v>
      </c>
      <c r="H9" s="29">
        <v>23000</v>
      </c>
      <c r="I9" s="29">
        <v>0</v>
      </c>
      <c r="J9" s="7">
        <f t="shared" si="3"/>
        <v>0</v>
      </c>
      <c r="K9" s="29">
        <v>0</v>
      </c>
      <c r="L9" s="29">
        <v>0</v>
      </c>
      <c r="M9" s="29">
        <v>0</v>
      </c>
      <c r="N9" s="7" t="str">
        <f t="shared" si="4"/>
        <v xml:space="preserve"> </v>
      </c>
      <c r="O9" s="29">
        <v>0</v>
      </c>
      <c r="P9" s="8">
        <f t="shared" si="5"/>
        <v>-23000</v>
      </c>
    </row>
    <row r="10" spans="1:16" x14ac:dyDescent="0.2">
      <c r="A10" s="26">
        <v>11400</v>
      </c>
      <c r="B10" s="12" t="str">
        <f t="shared" si="0"/>
        <v>1</v>
      </c>
      <c r="C10" s="12" t="str">
        <f t="shared" si="1"/>
        <v>11</v>
      </c>
      <c r="D10" s="27" t="str">
        <f t="shared" si="2"/>
        <v>114</v>
      </c>
      <c r="E10" s="28" t="s">
        <v>26</v>
      </c>
      <c r="F10" s="29">
        <v>0</v>
      </c>
      <c r="G10" s="29">
        <v>0</v>
      </c>
      <c r="H10" s="29">
        <v>0</v>
      </c>
      <c r="I10" s="29">
        <v>23227.360000000001</v>
      </c>
      <c r="J10" s="7" t="str">
        <f t="shared" si="3"/>
        <v xml:space="preserve"> </v>
      </c>
      <c r="K10" s="29">
        <v>23227.360000000001</v>
      </c>
      <c r="L10" s="29">
        <v>0</v>
      </c>
      <c r="M10" s="29">
        <v>23227.360000000001</v>
      </c>
      <c r="N10" s="7">
        <f t="shared" si="4"/>
        <v>1</v>
      </c>
      <c r="O10" s="29">
        <v>0</v>
      </c>
      <c r="P10" s="8">
        <f t="shared" si="5"/>
        <v>23227.360000000001</v>
      </c>
    </row>
    <row r="11" spans="1:16" x14ac:dyDescent="0.2">
      <c r="A11" s="26">
        <v>11500</v>
      </c>
      <c r="B11" s="12" t="str">
        <f t="shared" si="0"/>
        <v>1</v>
      </c>
      <c r="C11" s="12" t="str">
        <f t="shared" si="1"/>
        <v>11</v>
      </c>
      <c r="D11" s="27" t="str">
        <f t="shared" si="2"/>
        <v>115</v>
      </c>
      <c r="E11" s="28" t="s">
        <v>27</v>
      </c>
      <c r="F11" s="29">
        <v>16000000</v>
      </c>
      <c r="G11" s="29">
        <v>0</v>
      </c>
      <c r="H11" s="29">
        <v>16000000</v>
      </c>
      <c r="I11" s="29">
        <v>15225782.310000001</v>
      </c>
      <c r="J11" s="7">
        <f t="shared" si="3"/>
        <v>0.95161139437500009</v>
      </c>
      <c r="K11" s="29">
        <v>13281165.67</v>
      </c>
      <c r="L11" s="29">
        <v>67292.33</v>
      </c>
      <c r="M11" s="29">
        <v>13213873.34</v>
      </c>
      <c r="N11" s="7">
        <f t="shared" si="4"/>
        <v>0.8678617013538531</v>
      </c>
      <c r="O11" s="29">
        <v>2011908.97</v>
      </c>
      <c r="P11" s="8">
        <f t="shared" si="5"/>
        <v>-774217.68999999948</v>
      </c>
    </row>
    <row r="12" spans="1:16" x14ac:dyDescent="0.2">
      <c r="A12" s="26">
        <v>11600</v>
      </c>
      <c r="B12" s="12" t="str">
        <f t="shared" si="0"/>
        <v>1</v>
      </c>
      <c r="C12" s="12" t="str">
        <f t="shared" si="1"/>
        <v>11</v>
      </c>
      <c r="D12" s="27" t="str">
        <f t="shared" si="2"/>
        <v>116</v>
      </c>
      <c r="E12" s="28" t="s">
        <v>28</v>
      </c>
      <c r="F12" s="29">
        <v>6500000</v>
      </c>
      <c r="G12" s="29">
        <v>0</v>
      </c>
      <c r="H12" s="29">
        <v>6500000</v>
      </c>
      <c r="I12" s="29">
        <v>4002561</v>
      </c>
      <c r="J12" s="7">
        <f t="shared" si="3"/>
        <v>0.61577861538461542</v>
      </c>
      <c r="K12" s="29">
        <v>4113730.19</v>
      </c>
      <c r="L12" s="29">
        <v>179715.28</v>
      </c>
      <c r="M12" s="29">
        <v>3934014.91</v>
      </c>
      <c r="N12" s="7">
        <f t="shared" si="4"/>
        <v>0.9828744421384209</v>
      </c>
      <c r="O12" s="29">
        <v>68546.09</v>
      </c>
      <c r="P12" s="8">
        <f t="shared" si="5"/>
        <v>-2497439</v>
      </c>
    </row>
    <row r="13" spans="1:16" x14ac:dyDescent="0.2">
      <c r="A13" s="26">
        <v>13000</v>
      </c>
      <c r="B13" s="12" t="str">
        <f t="shared" si="0"/>
        <v>1</v>
      </c>
      <c r="C13" s="12" t="str">
        <f t="shared" si="1"/>
        <v>13</v>
      </c>
      <c r="D13" s="27" t="str">
        <f t="shared" si="2"/>
        <v>130</v>
      </c>
      <c r="E13" s="28" t="s">
        <v>29</v>
      </c>
      <c r="F13" s="29">
        <v>11850000</v>
      </c>
      <c r="G13" s="29">
        <v>0</v>
      </c>
      <c r="H13" s="29">
        <v>11850000</v>
      </c>
      <c r="I13" s="29">
        <v>13510307.640000001</v>
      </c>
      <c r="J13" s="7">
        <f t="shared" si="3"/>
        <v>1.1401103493670885</v>
      </c>
      <c r="K13" s="29">
        <v>2471250.5</v>
      </c>
      <c r="L13" s="29">
        <v>321402.52</v>
      </c>
      <c r="M13" s="29">
        <v>2149847.98</v>
      </c>
      <c r="N13" s="7">
        <f t="shared" si="4"/>
        <v>0.15912650083814078</v>
      </c>
      <c r="O13" s="29">
        <v>11360459.66</v>
      </c>
      <c r="P13" s="8">
        <f t="shared" si="5"/>
        <v>1660307.6400000006</v>
      </c>
    </row>
    <row r="14" spans="1:16" x14ac:dyDescent="0.2">
      <c r="A14" s="26">
        <v>21000</v>
      </c>
      <c r="B14" s="12" t="str">
        <f t="shared" si="0"/>
        <v>2</v>
      </c>
      <c r="C14" s="12" t="str">
        <f t="shared" si="1"/>
        <v>21</v>
      </c>
      <c r="D14" s="27" t="str">
        <f t="shared" si="2"/>
        <v>210</v>
      </c>
      <c r="E14" s="28" t="s">
        <v>30</v>
      </c>
      <c r="F14" s="29">
        <v>6939427</v>
      </c>
      <c r="G14" s="29">
        <v>0</v>
      </c>
      <c r="H14" s="29">
        <v>6939427</v>
      </c>
      <c r="I14" s="29">
        <v>6686121.0499999998</v>
      </c>
      <c r="J14" s="7">
        <f t="shared" si="3"/>
        <v>0.96349756975611955</v>
      </c>
      <c r="K14" s="29">
        <v>6325759.9800000004</v>
      </c>
      <c r="L14" s="29">
        <v>124364.6</v>
      </c>
      <c r="M14" s="29">
        <v>6201395.3799999999</v>
      </c>
      <c r="N14" s="7">
        <f t="shared" si="4"/>
        <v>0.92750270801633183</v>
      </c>
      <c r="O14" s="29">
        <v>484725.67</v>
      </c>
      <c r="P14" s="8">
        <f t="shared" si="5"/>
        <v>-253305.95000000019</v>
      </c>
    </row>
    <row r="15" spans="1:16" x14ac:dyDescent="0.2">
      <c r="A15" s="26">
        <v>22000</v>
      </c>
      <c r="B15" s="12" t="str">
        <f t="shared" si="0"/>
        <v>2</v>
      </c>
      <c r="C15" s="12" t="str">
        <f t="shared" si="1"/>
        <v>22</v>
      </c>
      <c r="D15" s="27" t="str">
        <f t="shared" si="2"/>
        <v>220</v>
      </c>
      <c r="E15" s="28" t="s">
        <v>31</v>
      </c>
      <c r="F15" s="29">
        <v>109787</v>
      </c>
      <c r="G15" s="29">
        <v>0</v>
      </c>
      <c r="H15" s="29">
        <v>109787</v>
      </c>
      <c r="I15" s="29">
        <v>124877.77</v>
      </c>
      <c r="J15" s="7">
        <f t="shared" si="3"/>
        <v>1.1374549810086805</v>
      </c>
      <c r="K15" s="29">
        <v>125272.87</v>
      </c>
      <c r="L15" s="29">
        <v>395.1</v>
      </c>
      <c r="M15" s="29">
        <v>124877.77</v>
      </c>
      <c r="N15" s="7">
        <f t="shared" si="4"/>
        <v>1</v>
      </c>
      <c r="O15" s="29">
        <v>0</v>
      </c>
      <c r="P15" s="8">
        <f t="shared" si="5"/>
        <v>15090.770000000004</v>
      </c>
    </row>
    <row r="16" spans="1:16" x14ac:dyDescent="0.2">
      <c r="A16" s="26">
        <v>22001</v>
      </c>
      <c r="B16" s="12" t="str">
        <f t="shared" si="0"/>
        <v>2</v>
      </c>
      <c r="C16" s="12" t="str">
        <f t="shared" si="1"/>
        <v>22</v>
      </c>
      <c r="D16" s="27" t="str">
        <f t="shared" si="2"/>
        <v>220</v>
      </c>
      <c r="E16" s="28" t="s">
        <v>32</v>
      </c>
      <c r="F16" s="29">
        <v>32949</v>
      </c>
      <c r="G16" s="29">
        <v>0</v>
      </c>
      <c r="H16" s="29">
        <v>32949</v>
      </c>
      <c r="I16" s="29">
        <v>29254.49</v>
      </c>
      <c r="J16" s="7">
        <f t="shared" si="3"/>
        <v>0.88787186257549555</v>
      </c>
      <c r="K16" s="29">
        <v>27586.32</v>
      </c>
      <c r="L16" s="29">
        <v>1218.07</v>
      </c>
      <c r="M16" s="29">
        <v>26368.25</v>
      </c>
      <c r="N16" s="7">
        <f t="shared" si="4"/>
        <v>0.90134027289486152</v>
      </c>
      <c r="O16" s="29">
        <v>2886.24</v>
      </c>
      <c r="P16" s="8">
        <f t="shared" si="5"/>
        <v>-3694.5099999999984</v>
      </c>
    </row>
    <row r="17" spans="1:16" x14ac:dyDescent="0.2">
      <c r="A17" s="26">
        <v>22003</v>
      </c>
      <c r="B17" s="12" t="str">
        <f t="shared" si="0"/>
        <v>2</v>
      </c>
      <c r="C17" s="12" t="str">
        <f t="shared" si="1"/>
        <v>22</v>
      </c>
      <c r="D17" s="27" t="str">
        <f t="shared" si="2"/>
        <v>220</v>
      </c>
      <c r="E17" s="28" t="s">
        <v>33</v>
      </c>
      <c r="F17" s="29">
        <v>599543</v>
      </c>
      <c r="G17" s="29">
        <v>0</v>
      </c>
      <c r="H17" s="29">
        <v>599543</v>
      </c>
      <c r="I17" s="29">
        <v>485132.38</v>
      </c>
      <c r="J17" s="7">
        <f t="shared" si="3"/>
        <v>0.80917028470017993</v>
      </c>
      <c r="K17" s="29">
        <v>462123.56</v>
      </c>
      <c r="L17" s="29">
        <v>23073</v>
      </c>
      <c r="M17" s="29">
        <v>439050.56</v>
      </c>
      <c r="N17" s="7">
        <f t="shared" si="4"/>
        <v>0.90501186500888686</v>
      </c>
      <c r="O17" s="29">
        <v>46081.82</v>
      </c>
      <c r="P17" s="8">
        <f t="shared" si="5"/>
        <v>-114410.62</v>
      </c>
    </row>
    <row r="18" spans="1:16" x14ac:dyDescent="0.2">
      <c r="A18" s="26">
        <v>22004</v>
      </c>
      <c r="B18" s="12" t="str">
        <f t="shared" si="0"/>
        <v>2</v>
      </c>
      <c r="C18" s="12" t="str">
        <f t="shared" si="1"/>
        <v>22</v>
      </c>
      <c r="D18" s="27" t="str">
        <f t="shared" si="2"/>
        <v>220</v>
      </c>
      <c r="E18" s="28" t="s">
        <v>34</v>
      </c>
      <c r="F18" s="29">
        <v>1660118</v>
      </c>
      <c r="G18" s="29">
        <v>0</v>
      </c>
      <c r="H18" s="29">
        <v>1660118</v>
      </c>
      <c r="I18" s="29">
        <v>1297047.8600000001</v>
      </c>
      <c r="J18" s="7">
        <f t="shared" si="3"/>
        <v>0.78129859443726291</v>
      </c>
      <c r="K18" s="29">
        <v>1232121.1200000001</v>
      </c>
      <c r="L18" s="29">
        <v>18429.02</v>
      </c>
      <c r="M18" s="29">
        <v>1213692.1000000001</v>
      </c>
      <c r="N18" s="7">
        <f t="shared" si="4"/>
        <v>0.93573424499540059</v>
      </c>
      <c r="O18" s="29">
        <v>83355.759999999995</v>
      </c>
      <c r="P18" s="8">
        <f t="shared" si="5"/>
        <v>-363070.1399999999</v>
      </c>
    </row>
    <row r="19" spans="1:16" x14ac:dyDescent="0.2">
      <c r="A19" s="26">
        <v>22006</v>
      </c>
      <c r="B19" s="12" t="str">
        <f t="shared" si="0"/>
        <v>2</v>
      </c>
      <c r="C19" s="12" t="str">
        <f t="shared" si="1"/>
        <v>22</v>
      </c>
      <c r="D19" s="27" t="str">
        <f t="shared" si="2"/>
        <v>220</v>
      </c>
      <c r="E19" s="28" t="s">
        <v>35</v>
      </c>
      <c r="F19" s="29">
        <v>2691</v>
      </c>
      <c r="G19" s="29">
        <v>0</v>
      </c>
      <c r="H19" s="29">
        <v>2691</v>
      </c>
      <c r="I19" s="29">
        <v>2423.17</v>
      </c>
      <c r="J19" s="7">
        <f t="shared" si="3"/>
        <v>0.90047194351542181</v>
      </c>
      <c r="K19" s="29">
        <v>2388.66</v>
      </c>
      <c r="L19" s="29">
        <v>0</v>
      </c>
      <c r="M19" s="29">
        <v>2388.66</v>
      </c>
      <c r="N19" s="7">
        <f t="shared" si="4"/>
        <v>0.98575832483895054</v>
      </c>
      <c r="O19" s="29">
        <v>34.51</v>
      </c>
      <c r="P19" s="8">
        <f t="shared" si="5"/>
        <v>-267.82999999999993</v>
      </c>
    </row>
    <row r="20" spans="1:16" x14ac:dyDescent="0.2">
      <c r="A20" s="26">
        <v>29000</v>
      </c>
      <c r="B20" s="12" t="str">
        <f t="shared" si="0"/>
        <v>2</v>
      </c>
      <c r="C20" s="12" t="str">
        <f t="shared" si="1"/>
        <v>29</v>
      </c>
      <c r="D20" s="27" t="str">
        <f t="shared" si="2"/>
        <v>290</v>
      </c>
      <c r="E20" s="28" t="s">
        <v>36</v>
      </c>
      <c r="F20" s="29">
        <v>11000000</v>
      </c>
      <c r="G20" s="29">
        <v>0</v>
      </c>
      <c r="H20" s="29">
        <v>11000000</v>
      </c>
      <c r="I20" s="29">
        <v>5782272.6500000004</v>
      </c>
      <c r="J20" s="7">
        <f t="shared" si="3"/>
        <v>0.52566115000000002</v>
      </c>
      <c r="K20" s="29">
        <v>6493498.2800000003</v>
      </c>
      <c r="L20" s="29">
        <v>1305775.33</v>
      </c>
      <c r="M20" s="29">
        <v>5187722.95</v>
      </c>
      <c r="N20" s="7">
        <f t="shared" si="4"/>
        <v>0.89717715922648511</v>
      </c>
      <c r="O20" s="29">
        <v>594549.69999999995</v>
      </c>
      <c r="P20" s="8">
        <f t="shared" si="5"/>
        <v>-5217727.3499999996</v>
      </c>
    </row>
    <row r="21" spans="1:16" x14ac:dyDescent="0.2">
      <c r="A21" s="26">
        <v>30200</v>
      </c>
      <c r="B21" s="12" t="str">
        <f t="shared" si="0"/>
        <v>3</v>
      </c>
      <c r="C21" s="12" t="str">
        <f t="shared" si="1"/>
        <v>30</v>
      </c>
      <c r="D21" s="27" t="str">
        <f t="shared" si="2"/>
        <v>302</v>
      </c>
      <c r="E21" s="28" t="s">
        <v>37</v>
      </c>
      <c r="F21" s="29">
        <v>0</v>
      </c>
      <c r="G21" s="29">
        <v>0</v>
      </c>
      <c r="H21" s="29">
        <v>0</v>
      </c>
      <c r="I21" s="29">
        <v>-104.14</v>
      </c>
      <c r="J21" s="7" t="str">
        <f t="shared" si="3"/>
        <v xml:space="preserve"> </v>
      </c>
      <c r="K21" s="29">
        <v>0</v>
      </c>
      <c r="L21" s="29">
        <v>104.14</v>
      </c>
      <c r="M21" s="29">
        <v>-104.14</v>
      </c>
      <c r="N21" s="7">
        <f t="shared" si="4"/>
        <v>1</v>
      </c>
      <c r="O21" s="29">
        <v>0</v>
      </c>
      <c r="P21" s="8">
        <f t="shared" si="5"/>
        <v>-104.14</v>
      </c>
    </row>
    <row r="22" spans="1:16" x14ac:dyDescent="0.2">
      <c r="A22" s="26">
        <v>31900</v>
      </c>
      <c r="B22" s="12" t="str">
        <f t="shared" si="0"/>
        <v>3</v>
      </c>
      <c r="C22" s="12" t="str">
        <f t="shared" si="1"/>
        <v>31</v>
      </c>
      <c r="D22" s="27" t="str">
        <f t="shared" si="2"/>
        <v>319</v>
      </c>
      <c r="E22" s="28" t="s">
        <v>38</v>
      </c>
      <c r="F22" s="29">
        <v>40000</v>
      </c>
      <c r="G22" s="29">
        <v>0</v>
      </c>
      <c r="H22" s="29">
        <v>40000</v>
      </c>
      <c r="I22" s="29">
        <v>62136.85</v>
      </c>
      <c r="J22" s="7">
        <f t="shared" si="3"/>
        <v>1.55342125</v>
      </c>
      <c r="K22" s="29">
        <v>41802.49</v>
      </c>
      <c r="L22" s="29">
        <v>0</v>
      </c>
      <c r="M22" s="29">
        <v>41802.49</v>
      </c>
      <c r="N22" s="7">
        <f t="shared" si="4"/>
        <v>0.67274877950845591</v>
      </c>
      <c r="O22" s="29">
        <v>20334.36</v>
      </c>
      <c r="P22" s="8">
        <f t="shared" si="5"/>
        <v>22136.85</v>
      </c>
    </row>
    <row r="23" spans="1:16" x14ac:dyDescent="0.2">
      <c r="A23" s="26">
        <v>32100</v>
      </c>
      <c r="B23" s="12" t="str">
        <f t="shared" si="0"/>
        <v>3</v>
      </c>
      <c r="C23" s="12" t="str">
        <f t="shared" si="1"/>
        <v>32</v>
      </c>
      <c r="D23" s="27" t="str">
        <f t="shared" si="2"/>
        <v>321</v>
      </c>
      <c r="E23" s="28" t="s">
        <v>39</v>
      </c>
      <c r="F23" s="29">
        <v>4500000</v>
      </c>
      <c r="G23" s="29">
        <v>0</v>
      </c>
      <c r="H23" s="29">
        <v>4500000</v>
      </c>
      <c r="I23" s="29">
        <v>4766617.47</v>
      </c>
      <c r="J23" s="7">
        <f t="shared" si="3"/>
        <v>1.0592483266666666</v>
      </c>
      <c r="K23" s="29">
        <v>4573405.76</v>
      </c>
      <c r="L23" s="29">
        <v>148852.73000000001</v>
      </c>
      <c r="M23" s="29">
        <v>4424553.03</v>
      </c>
      <c r="N23" s="7">
        <f t="shared" si="4"/>
        <v>0.928237488711256</v>
      </c>
      <c r="O23" s="29">
        <v>342064.44</v>
      </c>
      <c r="P23" s="8">
        <f t="shared" si="5"/>
        <v>266617.46999999974</v>
      </c>
    </row>
    <row r="24" spans="1:16" x14ac:dyDescent="0.2">
      <c r="A24" s="26">
        <v>32300</v>
      </c>
      <c r="B24" s="12" t="str">
        <f t="shared" si="0"/>
        <v>3</v>
      </c>
      <c r="C24" s="12" t="str">
        <f t="shared" si="1"/>
        <v>32</v>
      </c>
      <c r="D24" s="27" t="str">
        <f t="shared" si="2"/>
        <v>323</v>
      </c>
      <c r="E24" s="28" t="s">
        <v>40</v>
      </c>
      <c r="F24" s="29">
        <v>200000</v>
      </c>
      <c r="G24" s="29">
        <v>0</v>
      </c>
      <c r="H24" s="29">
        <v>200000</v>
      </c>
      <c r="I24" s="29">
        <v>149202.60999999999</v>
      </c>
      <c r="J24" s="7">
        <f t="shared" si="3"/>
        <v>0.74601304999999996</v>
      </c>
      <c r="K24" s="29">
        <v>154484.47</v>
      </c>
      <c r="L24" s="29">
        <v>6711.72</v>
      </c>
      <c r="M24" s="29">
        <v>147772.75</v>
      </c>
      <c r="N24" s="7">
        <f t="shared" si="4"/>
        <v>0.99041665557995273</v>
      </c>
      <c r="O24" s="29">
        <v>1429.86</v>
      </c>
      <c r="P24" s="8">
        <f t="shared" si="5"/>
        <v>-50797.390000000014</v>
      </c>
    </row>
    <row r="25" spans="1:16" x14ac:dyDescent="0.2">
      <c r="A25" s="26">
        <v>32500</v>
      </c>
      <c r="B25" s="12" t="str">
        <f t="shared" si="0"/>
        <v>3</v>
      </c>
      <c r="C25" s="12" t="str">
        <f t="shared" si="1"/>
        <v>32</v>
      </c>
      <c r="D25" s="27" t="str">
        <f t="shared" si="2"/>
        <v>325</v>
      </c>
      <c r="E25" s="28" t="s">
        <v>41</v>
      </c>
      <c r="F25" s="29">
        <v>200000</v>
      </c>
      <c r="G25" s="29">
        <v>0</v>
      </c>
      <c r="H25" s="29">
        <v>200000</v>
      </c>
      <c r="I25" s="29">
        <v>164637.09</v>
      </c>
      <c r="J25" s="7">
        <f t="shared" si="3"/>
        <v>0.82318544999999999</v>
      </c>
      <c r="K25" s="29">
        <v>144514.91</v>
      </c>
      <c r="L25" s="29">
        <v>2279.7399999999998</v>
      </c>
      <c r="M25" s="29">
        <v>142235.17000000001</v>
      </c>
      <c r="N25" s="7">
        <f t="shared" si="4"/>
        <v>0.86393151142309432</v>
      </c>
      <c r="O25" s="29">
        <v>22401.919999999998</v>
      </c>
      <c r="P25" s="8">
        <f t="shared" si="5"/>
        <v>-35362.910000000003</v>
      </c>
    </row>
    <row r="26" spans="1:16" x14ac:dyDescent="0.2">
      <c r="A26" s="26">
        <v>32600</v>
      </c>
      <c r="B26" s="12" t="str">
        <f t="shared" si="0"/>
        <v>3</v>
      </c>
      <c r="C26" s="12" t="str">
        <f t="shared" si="1"/>
        <v>32</v>
      </c>
      <c r="D26" s="27" t="str">
        <f t="shared" si="2"/>
        <v>326</v>
      </c>
      <c r="E26" s="28" t="s">
        <v>42</v>
      </c>
      <c r="F26" s="29">
        <v>300000</v>
      </c>
      <c r="G26" s="29">
        <v>0</v>
      </c>
      <c r="H26" s="29">
        <v>300000</v>
      </c>
      <c r="I26" s="29">
        <v>267099.96000000002</v>
      </c>
      <c r="J26" s="7">
        <f t="shared" si="3"/>
        <v>0.89033320000000005</v>
      </c>
      <c r="K26" s="29">
        <v>266985.09999999998</v>
      </c>
      <c r="L26" s="29">
        <v>1170.06</v>
      </c>
      <c r="M26" s="29">
        <v>265815.03999999998</v>
      </c>
      <c r="N26" s="7">
        <f t="shared" si="4"/>
        <v>0.99518936655774848</v>
      </c>
      <c r="O26" s="29">
        <v>1284.92</v>
      </c>
      <c r="P26" s="8">
        <f t="shared" si="5"/>
        <v>-32900.039999999979</v>
      </c>
    </row>
    <row r="27" spans="1:16" x14ac:dyDescent="0.2">
      <c r="A27" s="26">
        <v>32900</v>
      </c>
      <c r="B27" s="12" t="str">
        <f t="shared" si="0"/>
        <v>3</v>
      </c>
      <c r="C27" s="12" t="str">
        <f t="shared" si="1"/>
        <v>32</v>
      </c>
      <c r="D27" s="27" t="str">
        <f t="shared" si="2"/>
        <v>329</v>
      </c>
      <c r="E27" s="28" t="s">
        <v>43</v>
      </c>
      <c r="F27" s="29">
        <v>12000</v>
      </c>
      <c r="G27" s="29">
        <v>0</v>
      </c>
      <c r="H27" s="29">
        <v>12000</v>
      </c>
      <c r="I27" s="29">
        <v>12400.15</v>
      </c>
      <c r="J27" s="7">
        <f t="shared" si="3"/>
        <v>1.0333458333333334</v>
      </c>
      <c r="K27" s="29">
        <v>12410.89</v>
      </c>
      <c r="L27" s="29">
        <v>10.74</v>
      </c>
      <c r="M27" s="29">
        <v>12400.15</v>
      </c>
      <c r="N27" s="7">
        <f t="shared" si="4"/>
        <v>1</v>
      </c>
      <c r="O27" s="29">
        <v>0</v>
      </c>
      <c r="P27" s="8">
        <f t="shared" si="5"/>
        <v>400.14999999999964</v>
      </c>
    </row>
    <row r="28" spans="1:16" x14ac:dyDescent="0.2">
      <c r="A28" s="26">
        <v>32901</v>
      </c>
      <c r="B28" s="12" t="str">
        <f t="shared" si="0"/>
        <v>3</v>
      </c>
      <c r="C28" s="12" t="str">
        <f t="shared" si="1"/>
        <v>32</v>
      </c>
      <c r="D28" s="27" t="str">
        <f t="shared" si="2"/>
        <v>329</v>
      </c>
      <c r="E28" s="28" t="s">
        <v>44</v>
      </c>
      <c r="F28" s="29">
        <v>240000</v>
      </c>
      <c r="G28" s="29">
        <v>0</v>
      </c>
      <c r="H28" s="29">
        <v>240000</v>
      </c>
      <c r="I28" s="29">
        <v>58631.14</v>
      </c>
      <c r="J28" s="7">
        <f t="shared" si="3"/>
        <v>0.24429641666666665</v>
      </c>
      <c r="K28" s="29">
        <v>56261.14</v>
      </c>
      <c r="L28" s="29">
        <v>0</v>
      </c>
      <c r="M28" s="29">
        <v>56261.14</v>
      </c>
      <c r="N28" s="7">
        <f t="shared" si="4"/>
        <v>0.95957779432567747</v>
      </c>
      <c r="O28" s="29">
        <v>2370</v>
      </c>
      <c r="P28" s="8">
        <f t="shared" si="5"/>
        <v>-181368.86</v>
      </c>
    </row>
    <row r="29" spans="1:16" x14ac:dyDescent="0.2">
      <c r="A29" s="26">
        <v>32902</v>
      </c>
      <c r="B29" s="12" t="str">
        <f t="shared" si="0"/>
        <v>3</v>
      </c>
      <c r="C29" s="12" t="str">
        <f t="shared" si="1"/>
        <v>32</v>
      </c>
      <c r="D29" s="27" t="str">
        <f t="shared" si="2"/>
        <v>329</v>
      </c>
      <c r="E29" s="28" t="s">
        <v>45</v>
      </c>
      <c r="F29" s="29">
        <v>40000</v>
      </c>
      <c r="G29" s="29">
        <v>0</v>
      </c>
      <c r="H29" s="29">
        <v>40000</v>
      </c>
      <c r="I29" s="29">
        <v>41433.07</v>
      </c>
      <c r="J29" s="7">
        <f t="shared" si="3"/>
        <v>1.03582675</v>
      </c>
      <c r="K29" s="29">
        <v>30187.919999999998</v>
      </c>
      <c r="L29" s="29">
        <v>0.35</v>
      </c>
      <c r="M29" s="29">
        <v>30187.57</v>
      </c>
      <c r="N29" s="7">
        <f t="shared" si="4"/>
        <v>0.72858636832848733</v>
      </c>
      <c r="O29" s="29">
        <v>11245.5</v>
      </c>
      <c r="P29" s="8">
        <f t="shared" si="5"/>
        <v>1433.0699999999997</v>
      </c>
    </row>
    <row r="30" spans="1:16" x14ac:dyDescent="0.2">
      <c r="A30" s="26">
        <v>32903</v>
      </c>
      <c r="B30" s="12" t="str">
        <f t="shared" si="0"/>
        <v>3</v>
      </c>
      <c r="C30" s="12" t="str">
        <f t="shared" si="1"/>
        <v>32</v>
      </c>
      <c r="D30" s="27" t="str">
        <f t="shared" si="2"/>
        <v>329</v>
      </c>
      <c r="E30" s="28" t="s">
        <v>46</v>
      </c>
      <c r="F30" s="29">
        <v>7000</v>
      </c>
      <c r="G30" s="29">
        <v>0</v>
      </c>
      <c r="H30" s="29">
        <v>7000</v>
      </c>
      <c r="I30" s="29">
        <v>3989.76</v>
      </c>
      <c r="J30" s="7">
        <f t="shared" si="3"/>
        <v>0.5699657142857143</v>
      </c>
      <c r="K30" s="29">
        <v>1579.24</v>
      </c>
      <c r="L30" s="29">
        <v>0.04</v>
      </c>
      <c r="M30" s="29">
        <v>1579.2</v>
      </c>
      <c r="N30" s="7">
        <f t="shared" si="4"/>
        <v>0.39581328200192489</v>
      </c>
      <c r="O30" s="29">
        <v>2410.56</v>
      </c>
      <c r="P30" s="8">
        <f t="shared" si="5"/>
        <v>-3010.24</v>
      </c>
    </row>
    <row r="31" spans="1:16" x14ac:dyDescent="0.2">
      <c r="A31" s="26">
        <v>32904</v>
      </c>
      <c r="B31" s="12" t="str">
        <f t="shared" si="0"/>
        <v>3</v>
      </c>
      <c r="C31" s="12" t="str">
        <f t="shared" si="1"/>
        <v>32</v>
      </c>
      <c r="D31" s="27" t="str">
        <f t="shared" si="2"/>
        <v>329</v>
      </c>
      <c r="E31" s="28" t="s">
        <v>47</v>
      </c>
      <c r="F31" s="29">
        <v>20000</v>
      </c>
      <c r="G31" s="29">
        <v>0</v>
      </c>
      <c r="H31" s="29">
        <v>20000</v>
      </c>
      <c r="I31" s="29">
        <v>15095.01</v>
      </c>
      <c r="J31" s="7">
        <f t="shared" si="3"/>
        <v>0.75475049999999999</v>
      </c>
      <c r="K31" s="29">
        <v>15125.81</v>
      </c>
      <c r="L31" s="29">
        <v>30.8</v>
      </c>
      <c r="M31" s="29">
        <v>15095.01</v>
      </c>
      <c r="N31" s="7">
        <f t="shared" si="4"/>
        <v>1</v>
      </c>
      <c r="O31" s="29">
        <v>0</v>
      </c>
      <c r="P31" s="8">
        <f t="shared" si="5"/>
        <v>-4904.99</v>
      </c>
    </row>
    <row r="32" spans="1:16" x14ac:dyDescent="0.2">
      <c r="A32" s="26">
        <v>33000</v>
      </c>
      <c r="B32" s="12" t="str">
        <f t="shared" si="0"/>
        <v>3</v>
      </c>
      <c r="C32" s="12" t="str">
        <f t="shared" si="1"/>
        <v>33</v>
      </c>
      <c r="D32" s="27" t="str">
        <f t="shared" si="2"/>
        <v>330</v>
      </c>
      <c r="E32" s="28" t="s">
        <v>48</v>
      </c>
      <c r="F32" s="29">
        <v>5250000</v>
      </c>
      <c r="G32" s="29">
        <v>0</v>
      </c>
      <c r="H32" s="29">
        <v>5250000</v>
      </c>
      <c r="I32" s="29">
        <v>4095338</v>
      </c>
      <c r="J32" s="7">
        <f t="shared" si="3"/>
        <v>0.78006438095238095</v>
      </c>
      <c r="K32" s="29">
        <v>4095915.5</v>
      </c>
      <c r="L32" s="29">
        <v>577.5</v>
      </c>
      <c r="M32" s="29">
        <v>4095338</v>
      </c>
      <c r="N32" s="7">
        <f t="shared" si="4"/>
        <v>1</v>
      </c>
      <c r="O32" s="29">
        <v>0</v>
      </c>
      <c r="P32" s="8">
        <f t="shared" si="5"/>
        <v>-1154662</v>
      </c>
    </row>
    <row r="33" spans="1:16" x14ac:dyDescent="0.2">
      <c r="A33" s="26">
        <v>33100</v>
      </c>
      <c r="B33" s="12" t="str">
        <f t="shared" si="0"/>
        <v>3</v>
      </c>
      <c r="C33" s="12" t="str">
        <f t="shared" si="1"/>
        <v>33</v>
      </c>
      <c r="D33" s="27" t="str">
        <f t="shared" si="2"/>
        <v>331</v>
      </c>
      <c r="E33" s="28" t="s">
        <v>49</v>
      </c>
      <c r="F33" s="29">
        <v>1775000</v>
      </c>
      <c r="G33" s="29">
        <v>0</v>
      </c>
      <c r="H33" s="29">
        <v>1775000</v>
      </c>
      <c r="I33" s="29">
        <v>1719242.85</v>
      </c>
      <c r="J33" s="7">
        <f t="shared" si="3"/>
        <v>0.96858752112676061</v>
      </c>
      <c r="K33" s="29">
        <v>146705.16</v>
      </c>
      <c r="L33" s="29">
        <v>1835.51</v>
      </c>
      <c r="M33" s="29">
        <v>144869.65</v>
      </c>
      <c r="N33" s="7">
        <f t="shared" si="4"/>
        <v>8.4263633843235111E-2</v>
      </c>
      <c r="O33" s="29">
        <v>1574373.2</v>
      </c>
      <c r="P33" s="8">
        <f t="shared" si="5"/>
        <v>-55757.149999999907</v>
      </c>
    </row>
    <row r="34" spans="1:16" x14ac:dyDescent="0.2">
      <c r="A34" s="26">
        <v>33400</v>
      </c>
      <c r="B34" s="12" t="str">
        <f t="shared" si="0"/>
        <v>3</v>
      </c>
      <c r="C34" s="12" t="str">
        <f t="shared" si="1"/>
        <v>33</v>
      </c>
      <c r="D34" s="27" t="str">
        <f t="shared" si="2"/>
        <v>334</v>
      </c>
      <c r="E34" s="28" t="s">
        <v>50</v>
      </c>
      <c r="F34" s="29">
        <v>50000</v>
      </c>
      <c r="G34" s="29">
        <v>0</v>
      </c>
      <c r="H34" s="29">
        <v>50000</v>
      </c>
      <c r="I34" s="29">
        <v>28649.27</v>
      </c>
      <c r="J34" s="7">
        <f t="shared" si="3"/>
        <v>0.57298539999999998</v>
      </c>
      <c r="K34" s="29">
        <v>30053.21</v>
      </c>
      <c r="L34" s="29">
        <v>1511.73</v>
      </c>
      <c r="M34" s="29">
        <v>28541.48</v>
      </c>
      <c r="N34" s="7">
        <f t="shared" si="4"/>
        <v>0.99623760046940113</v>
      </c>
      <c r="O34" s="29">
        <v>107.79</v>
      </c>
      <c r="P34" s="8">
        <f t="shared" si="5"/>
        <v>-21350.73</v>
      </c>
    </row>
    <row r="35" spans="1:16" x14ac:dyDescent="0.2">
      <c r="A35" s="26">
        <v>33501</v>
      </c>
      <c r="B35" s="12" t="str">
        <f t="shared" si="0"/>
        <v>3</v>
      </c>
      <c r="C35" s="12" t="str">
        <f t="shared" si="1"/>
        <v>33</v>
      </c>
      <c r="D35" s="27" t="str">
        <f t="shared" si="2"/>
        <v>335</v>
      </c>
      <c r="E35" s="28" t="s">
        <v>51</v>
      </c>
      <c r="F35" s="29">
        <v>1115000</v>
      </c>
      <c r="G35" s="29">
        <v>0</v>
      </c>
      <c r="H35" s="29">
        <v>1115000</v>
      </c>
      <c r="I35" s="29">
        <v>1114695.99</v>
      </c>
      <c r="J35" s="7">
        <f t="shared" si="3"/>
        <v>0.99972734529147977</v>
      </c>
      <c r="K35" s="29">
        <v>1102631.22</v>
      </c>
      <c r="L35" s="29">
        <v>7808.88</v>
      </c>
      <c r="M35" s="29">
        <v>1094822.3400000001</v>
      </c>
      <c r="N35" s="7">
        <f t="shared" si="4"/>
        <v>0.98217123755868185</v>
      </c>
      <c r="O35" s="29">
        <v>19873.650000000001</v>
      </c>
      <c r="P35" s="8">
        <f t="shared" si="5"/>
        <v>-304.01000000000931</v>
      </c>
    </row>
    <row r="36" spans="1:16" x14ac:dyDescent="0.2">
      <c r="A36" s="26">
        <v>33502</v>
      </c>
      <c r="B36" s="12" t="str">
        <f t="shared" si="0"/>
        <v>3</v>
      </c>
      <c r="C36" s="12" t="str">
        <f t="shared" si="1"/>
        <v>33</v>
      </c>
      <c r="D36" s="27" t="str">
        <f t="shared" si="2"/>
        <v>335</v>
      </c>
      <c r="E36" s="28" t="s">
        <v>52</v>
      </c>
      <c r="F36" s="29">
        <v>40000</v>
      </c>
      <c r="G36" s="29">
        <v>0</v>
      </c>
      <c r="H36" s="29">
        <v>40000</v>
      </c>
      <c r="I36" s="29">
        <v>33454.71</v>
      </c>
      <c r="J36" s="7">
        <f t="shared" si="3"/>
        <v>0.83636774999999997</v>
      </c>
      <c r="K36" s="29">
        <v>1363.42</v>
      </c>
      <c r="L36" s="29">
        <v>0</v>
      </c>
      <c r="M36" s="29">
        <v>1363.42</v>
      </c>
      <c r="N36" s="7">
        <f t="shared" si="4"/>
        <v>4.0754201725257823E-2</v>
      </c>
      <c r="O36" s="29">
        <v>32091.29</v>
      </c>
      <c r="P36" s="8">
        <f t="shared" si="5"/>
        <v>-6545.2900000000009</v>
      </c>
    </row>
    <row r="37" spans="1:16" x14ac:dyDescent="0.2">
      <c r="A37" s="26">
        <v>33503</v>
      </c>
      <c r="B37" s="12" t="str">
        <f t="shared" si="0"/>
        <v>3</v>
      </c>
      <c r="C37" s="12" t="str">
        <f t="shared" si="1"/>
        <v>33</v>
      </c>
      <c r="D37" s="27" t="str">
        <f t="shared" si="2"/>
        <v>335</v>
      </c>
      <c r="E37" s="28" t="s">
        <v>53</v>
      </c>
      <c r="F37" s="29">
        <v>400000</v>
      </c>
      <c r="G37" s="29">
        <v>0</v>
      </c>
      <c r="H37" s="29">
        <v>400000</v>
      </c>
      <c r="I37" s="29">
        <v>344187.4</v>
      </c>
      <c r="J37" s="7">
        <f t="shared" si="3"/>
        <v>0.86046850000000008</v>
      </c>
      <c r="K37" s="29">
        <v>183738.66</v>
      </c>
      <c r="L37" s="29">
        <v>31523.53</v>
      </c>
      <c r="M37" s="29">
        <v>152215.13</v>
      </c>
      <c r="N37" s="7">
        <f t="shared" si="4"/>
        <v>0.44224492238821062</v>
      </c>
      <c r="O37" s="29">
        <v>191972.27</v>
      </c>
      <c r="P37" s="8">
        <f t="shared" si="5"/>
        <v>-55812.599999999977</v>
      </c>
    </row>
    <row r="38" spans="1:16" x14ac:dyDescent="0.2">
      <c r="A38" s="26">
        <v>33504</v>
      </c>
      <c r="B38" s="12" t="str">
        <f t="shared" si="0"/>
        <v>3</v>
      </c>
      <c r="C38" s="12" t="str">
        <f t="shared" si="1"/>
        <v>33</v>
      </c>
      <c r="D38" s="27" t="str">
        <f t="shared" si="2"/>
        <v>335</v>
      </c>
      <c r="E38" s="28" t="s">
        <v>54</v>
      </c>
      <c r="F38" s="29">
        <v>6400000</v>
      </c>
      <c r="G38" s="29">
        <v>0</v>
      </c>
      <c r="H38" s="29">
        <v>6400000</v>
      </c>
      <c r="I38" s="29">
        <v>3967449.82</v>
      </c>
      <c r="J38" s="7">
        <f t="shared" si="3"/>
        <v>0.61991403437499992</v>
      </c>
      <c r="K38" s="29">
        <v>3912326.74</v>
      </c>
      <c r="L38" s="29">
        <v>424889.38</v>
      </c>
      <c r="M38" s="29">
        <v>3487437.36</v>
      </c>
      <c r="N38" s="7">
        <f t="shared" si="4"/>
        <v>0.87901234249258886</v>
      </c>
      <c r="O38" s="29">
        <v>480012.46</v>
      </c>
      <c r="P38" s="8">
        <f t="shared" si="5"/>
        <v>-2432550.1800000002</v>
      </c>
    </row>
    <row r="39" spans="1:16" x14ac:dyDescent="0.2">
      <c r="A39" s="26">
        <v>33505</v>
      </c>
      <c r="B39" s="12" t="str">
        <f t="shared" si="0"/>
        <v>3</v>
      </c>
      <c r="C39" s="12" t="str">
        <f t="shared" si="1"/>
        <v>33</v>
      </c>
      <c r="D39" s="27" t="str">
        <f t="shared" si="2"/>
        <v>335</v>
      </c>
      <c r="E39" s="28" t="s">
        <v>55</v>
      </c>
      <c r="F39" s="29">
        <v>565000</v>
      </c>
      <c r="G39" s="29">
        <v>0</v>
      </c>
      <c r="H39" s="29">
        <v>565000</v>
      </c>
      <c r="I39" s="29">
        <v>641827.62</v>
      </c>
      <c r="J39" s="7">
        <f t="shared" si="3"/>
        <v>1.1359780884955752</v>
      </c>
      <c r="K39" s="29">
        <v>490625.27</v>
      </c>
      <c r="L39" s="29">
        <v>6839.64</v>
      </c>
      <c r="M39" s="29">
        <v>483785.63</v>
      </c>
      <c r="N39" s="7">
        <f t="shared" si="4"/>
        <v>0.75376256010920817</v>
      </c>
      <c r="O39" s="29">
        <v>158041.99</v>
      </c>
      <c r="P39" s="8">
        <f t="shared" si="5"/>
        <v>76827.62</v>
      </c>
    </row>
    <row r="40" spans="1:16" x14ac:dyDescent="0.2">
      <c r="A40" s="26">
        <v>33800</v>
      </c>
      <c r="B40" s="12" t="str">
        <f t="shared" si="0"/>
        <v>3</v>
      </c>
      <c r="C40" s="12" t="str">
        <f t="shared" si="1"/>
        <v>33</v>
      </c>
      <c r="D40" s="27" t="str">
        <f t="shared" si="2"/>
        <v>338</v>
      </c>
      <c r="E40" s="28" t="s">
        <v>56</v>
      </c>
      <c r="F40" s="29">
        <v>750000</v>
      </c>
      <c r="G40" s="29">
        <v>0</v>
      </c>
      <c r="H40" s="29">
        <v>750000</v>
      </c>
      <c r="I40" s="29">
        <v>519135</v>
      </c>
      <c r="J40" s="7">
        <f t="shared" si="3"/>
        <v>0.69218000000000002</v>
      </c>
      <c r="K40" s="29">
        <v>552411.4</v>
      </c>
      <c r="L40" s="29">
        <v>33276.400000000001</v>
      </c>
      <c r="M40" s="29">
        <v>519135</v>
      </c>
      <c r="N40" s="7">
        <f t="shared" si="4"/>
        <v>1</v>
      </c>
      <c r="O40" s="29">
        <v>0</v>
      </c>
      <c r="P40" s="8">
        <f t="shared" si="5"/>
        <v>-230865</v>
      </c>
    </row>
    <row r="41" spans="1:16" x14ac:dyDescent="0.2">
      <c r="A41" s="26">
        <v>34200</v>
      </c>
      <c r="B41" s="12" t="str">
        <f t="shared" si="0"/>
        <v>3</v>
      </c>
      <c r="C41" s="12" t="str">
        <f t="shared" si="1"/>
        <v>34</v>
      </c>
      <c r="D41" s="27" t="str">
        <f t="shared" si="2"/>
        <v>342</v>
      </c>
      <c r="E41" s="28" t="s">
        <v>57</v>
      </c>
      <c r="F41" s="29">
        <v>105000</v>
      </c>
      <c r="G41" s="29">
        <v>0</v>
      </c>
      <c r="H41" s="29">
        <v>105000</v>
      </c>
      <c r="I41" s="29">
        <v>112832</v>
      </c>
      <c r="J41" s="7">
        <f t="shared" si="3"/>
        <v>1.0745904761904761</v>
      </c>
      <c r="K41" s="29">
        <v>113407</v>
      </c>
      <c r="L41" s="29">
        <v>575</v>
      </c>
      <c r="M41" s="29">
        <v>112832</v>
      </c>
      <c r="N41" s="7">
        <f t="shared" si="4"/>
        <v>1</v>
      </c>
      <c r="O41" s="29">
        <v>0</v>
      </c>
      <c r="P41" s="8">
        <f t="shared" si="5"/>
        <v>7832</v>
      </c>
    </row>
    <row r="42" spans="1:16" x14ac:dyDescent="0.2">
      <c r="A42" s="26">
        <v>34201</v>
      </c>
      <c r="B42" s="12" t="str">
        <f t="shared" si="0"/>
        <v>3</v>
      </c>
      <c r="C42" s="12" t="str">
        <f t="shared" si="1"/>
        <v>34</v>
      </c>
      <c r="D42" s="27" t="str">
        <f t="shared" si="2"/>
        <v>342</v>
      </c>
      <c r="E42" s="28" t="s">
        <v>58</v>
      </c>
      <c r="F42" s="29">
        <v>513000</v>
      </c>
      <c r="G42" s="29">
        <v>0</v>
      </c>
      <c r="H42" s="29">
        <v>513000</v>
      </c>
      <c r="I42" s="29">
        <v>313781.23</v>
      </c>
      <c r="J42" s="7">
        <f t="shared" si="3"/>
        <v>0.61165931773879134</v>
      </c>
      <c r="K42" s="29">
        <v>313784.52</v>
      </c>
      <c r="L42" s="29">
        <v>3.29</v>
      </c>
      <c r="M42" s="29">
        <v>313781.23</v>
      </c>
      <c r="N42" s="7">
        <f t="shared" si="4"/>
        <v>1</v>
      </c>
      <c r="O42" s="29">
        <v>0</v>
      </c>
      <c r="P42" s="8">
        <f t="shared" si="5"/>
        <v>-199218.77000000002</v>
      </c>
    </row>
    <row r="43" spans="1:16" x14ac:dyDescent="0.2">
      <c r="A43" s="26">
        <v>34400</v>
      </c>
      <c r="B43" s="12" t="str">
        <f t="shared" si="0"/>
        <v>3</v>
      </c>
      <c r="C43" s="12" t="str">
        <f t="shared" si="1"/>
        <v>34</v>
      </c>
      <c r="D43" s="27" t="str">
        <f t="shared" si="2"/>
        <v>344</v>
      </c>
      <c r="E43" s="28" t="s">
        <v>59</v>
      </c>
      <c r="F43" s="29">
        <v>7500</v>
      </c>
      <c r="G43" s="29">
        <v>0</v>
      </c>
      <c r="H43" s="29">
        <v>7500</v>
      </c>
      <c r="I43" s="29">
        <v>0</v>
      </c>
      <c r="J43" s="7">
        <f t="shared" si="3"/>
        <v>0</v>
      </c>
      <c r="K43" s="29">
        <v>0</v>
      </c>
      <c r="L43" s="29">
        <v>0</v>
      </c>
      <c r="M43" s="29">
        <v>0</v>
      </c>
      <c r="N43" s="7" t="str">
        <f t="shared" si="4"/>
        <v xml:space="preserve"> </v>
      </c>
      <c r="O43" s="29">
        <v>0</v>
      </c>
      <c r="P43" s="8">
        <f t="shared" si="5"/>
        <v>-7500</v>
      </c>
    </row>
    <row r="44" spans="1:16" x14ac:dyDescent="0.2">
      <c r="A44" s="26">
        <v>34401</v>
      </c>
      <c r="B44" s="12" t="str">
        <f t="shared" si="0"/>
        <v>3</v>
      </c>
      <c r="C44" s="12" t="str">
        <f t="shared" si="1"/>
        <v>34</v>
      </c>
      <c r="D44" s="27" t="str">
        <f t="shared" si="2"/>
        <v>344</v>
      </c>
      <c r="E44" s="28" t="s">
        <v>60</v>
      </c>
      <c r="F44" s="29">
        <v>0</v>
      </c>
      <c r="G44" s="29">
        <v>8290</v>
      </c>
      <c r="H44" s="29">
        <v>8290</v>
      </c>
      <c r="I44" s="29">
        <v>0</v>
      </c>
      <c r="J44" s="7">
        <f t="shared" si="3"/>
        <v>0</v>
      </c>
      <c r="K44" s="29">
        <v>0</v>
      </c>
      <c r="L44" s="29">
        <v>0</v>
      </c>
      <c r="M44" s="29">
        <v>0</v>
      </c>
      <c r="N44" s="7" t="str">
        <f t="shared" si="4"/>
        <v xml:space="preserve"> </v>
      </c>
      <c r="O44" s="29">
        <v>0</v>
      </c>
      <c r="P44" s="8">
        <f t="shared" si="5"/>
        <v>-8290</v>
      </c>
    </row>
    <row r="45" spans="1:16" x14ac:dyDescent="0.2">
      <c r="A45" s="26">
        <v>34901</v>
      </c>
      <c r="B45" s="12" t="str">
        <f t="shared" si="0"/>
        <v>3</v>
      </c>
      <c r="C45" s="12" t="str">
        <f t="shared" si="1"/>
        <v>34</v>
      </c>
      <c r="D45" s="27" t="str">
        <f t="shared" si="2"/>
        <v>349</v>
      </c>
      <c r="E45" s="28" t="s">
        <v>61</v>
      </c>
      <c r="F45" s="29">
        <v>27250</v>
      </c>
      <c r="G45" s="29">
        <v>0</v>
      </c>
      <c r="H45" s="29">
        <v>27250</v>
      </c>
      <c r="I45" s="29">
        <v>20777</v>
      </c>
      <c r="J45" s="7">
        <f t="shared" si="3"/>
        <v>0.76245871559633027</v>
      </c>
      <c r="K45" s="29">
        <v>16641</v>
      </c>
      <c r="L45" s="29">
        <v>0</v>
      </c>
      <c r="M45" s="29">
        <v>16641</v>
      </c>
      <c r="N45" s="7">
        <f t="shared" si="4"/>
        <v>0.80093372479183711</v>
      </c>
      <c r="O45" s="29">
        <v>4136</v>
      </c>
      <c r="P45" s="8">
        <f t="shared" si="5"/>
        <v>-6473</v>
      </c>
    </row>
    <row r="46" spans="1:16" x14ac:dyDescent="0.2">
      <c r="A46" s="26">
        <v>34902</v>
      </c>
      <c r="B46" s="12" t="str">
        <f t="shared" si="0"/>
        <v>3</v>
      </c>
      <c r="C46" s="12" t="str">
        <f t="shared" si="1"/>
        <v>34</v>
      </c>
      <c r="D46" s="27" t="str">
        <f t="shared" si="2"/>
        <v>349</v>
      </c>
      <c r="E46" s="28" t="s">
        <v>62</v>
      </c>
      <c r="F46" s="29">
        <v>35100</v>
      </c>
      <c r="G46" s="29">
        <v>0</v>
      </c>
      <c r="H46" s="29">
        <v>35100</v>
      </c>
      <c r="I46" s="29">
        <v>21870.26</v>
      </c>
      <c r="J46" s="7">
        <f t="shared" si="3"/>
        <v>0.62308433048433043</v>
      </c>
      <c r="K46" s="29">
        <v>16494.009999999998</v>
      </c>
      <c r="L46" s="29">
        <v>0</v>
      </c>
      <c r="M46" s="29">
        <v>16494.009999999998</v>
      </c>
      <c r="N46" s="7">
        <f t="shared" si="4"/>
        <v>0.7541753047288875</v>
      </c>
      <c r="O46" s="29">
        <v>5376.25</v>
      </c>
      <c r="P46" s="8">
        <f t="shared" si="5"/>
        <v>-13229.740000000002</v>
      </c>
    </row>
    <row r="47" spans="1:16" x14ac:dyDescent="0.2">
      <c r="A47" s="26">
        <v>34903</v>
      </c>
      <c r="B47" s="12" t="str">
        <f t="shared" si="0"/>
        <v>3</v>
      </c>
      <c r="C47" s="12" t="str">
        <f t="shared" si="1"/>
        <v>34</v>
      </c>
      <c r="D47" s="27" t="str">
        <f t="shared" si="2"/>
        <v>349</v>
      </c>
      <c r="E47" s="28" t="s">
        <v>63</v>
      </c>
      <c r="F47" s="29">
        <v>18000</v>
      </c>
      <c r="G47" s="29">
        <v>0</v>
      </c>
      <c r="H47" s="29">
        <v>18000</v>
      </c>
      <c r="I47" s="29">
        <v>16528.3</v>
      </c>
      <c r="J47" s="7">
        <f t="shared" si="3"/>
        <v>0.91823888888888883</v>
      </c>
      <c r="K47" s="29">
        <v>14958.13</v>
      </c>
      <c r="L47" s="29">
        <v>0</v>
      </c>
      <c r="M47" s="29">
        <v>14958.13</v>
      </c>
      <c r="N47" s="7">
        <f t="shared" si="4"/>
        <v>0.90500111929236515</v>
      </c>
      <c r="O47" s="29">
        <v>1570.17</v>
      </c>
      <c r="P47" s="8">
        <f t="shared" si="5"/>
        <v>-1471.7000000000007</v>
      </c>
    </row>
    <row r="48" spans="1:16" x14ac:dyDescent="0.2">
      <c r="A48" s="26">
        <v>34906</v>
      </c>
      <c r="B48" s="12" t="str">
        <f t="shared" si="0"/>
        <v>3</v>
      </c>
      <c r="C48" s="12" t="str">
        <f t="shared" si="1"/>
        <v>34</v>
      </c>
      <c r="D48" s="27" t="str">
        <f t="shared" si="2"/>
        <v>349</v>
      </c>
      <c r="E48" s="28" t="s">
        <v>64</v>
      </c>
      <c r="F48" s="29">
        <v>0</v>
      </c>
      <c r="G48" s="29">
        <v>0</v>
      </c>
      <c r="H48" s="29">
        <v>0</v>
      </c>
      <c r="I48" s="29">
        <v>7285.59</v>
      </c>
      <c r="J48" s="7" t="str">
        <f t="shared" si="3"/>
        <v xml:space="preserve"> </v>
      </c>
      <c r="K48" s="29">
        <v>5298.9</v>
      </c>
      <c r="L48" s="29">
        <v>0</v>
      </c>
      <c r="M48" s="29">
        <v>5298.9</v>
      </c>
      <c r="N48" s="7">
        <f t="shared" si="4"/>
        <v>0.72731240709400335</v>
      </c>
      <c r="O48" s="29">
        <v>1986.69</v>
      </c>
      <c r="P48" s="8">
        <f t="shared" si="5"/>
        <v>7285.59</v>
      </c>
    </row>
    <row r="49" spans="1:16" x14ac:dyDescent="0.2">
      <c r="A49" s="26">
        <v>34907</v>
      </c>
      <c r="B49" s="12" t="str">
        <f t="shared" si="0"/>
        <v>3</v>
      </c>
      <c r="C49" s="12" t="str">
        <f t="shared" si="1"/>
        <v>34</v>
      </c>
      <c r="D49" s="27" t="str">
        <f t="shared" si="2"/>
        <v>349</v>
      </c>
      <c r="E49" s="28" t="s">
        <v>65</v>
      </c>
      <c r="F49" s="29">
        <v>3671311</v>
      </c>
      <c r="G49" s="29">
        <v>0</v>
      </c>
      <c r="H49" s="29">
        <v>3671311</v>
      </c>
      <c r="I49" s="29">
        <v>3013151.77</v>
      </c>
      <c r="J49" s="7">
        <f t="shared" si="3"/>
        <v>0.82072909922368331</v>
      </c>
      <c r="K49" s="29">
        <v>2752970.41</v>
      </c>
      <c r="L49" s="29">
        <v>4727.41</v>
      </c>
      <c r="M49" s="29">
        <v>2748243</v>
      </c>
      <c r="N49" s="7">
        <f t="shared" si="4"/>
        <v>0.91208250024524984</v>
      </c>
      <c r="O49" s="29">
        <v>264908.77</v>
      </c>
      <c r="P49" s="8">
        <f t="shared" si="5"/>
        <v>-658159.23</v>
      </c>
    </row>
    <row r="50" spans="1:16" x14ac:dyDescent="0.2">
      <c r="A50" s="26">
        <v>34908</v>
      </c>
      <c r="B50" s="12" t="str">
        <f t="shared" si="0"/>
        <v>3</v>
      </c>
      <c r="C50" s="12" t="str">
        <f t="shared" si="1"/>
        <v>34</v>
      </c>
      <c r="D50" s="27" t="str">
        <f t="shared" si="2"/>
        <v>349</v>
      </c>
      <c r="E50" s="28" t="s">
        <v>66</v>
      </c>
      <c r="F50" s="29">
        <v>248160</v>
      </c>
      <c r="G50" s="29">
        <v>0</v>
      </c>
      <c r="H50" s="29">
        <v>248160</v>
      </c>
      <c r="I50" s="29">
        <v>235412.71</v>
      </c>
      <c r="J50" s="7">
        <f t="shared" si="3"/>
        <v>0.94863277724049</v>
      </c>
      <c r="K50" s="29">
        <v>187115.26</v>
      </c>
      <c r="L50" s="29">
        <v>0</v>
      </c>
      <c r="M50" s="29">
        <v>187115.26</v>
      </c>
      <c r="N50" s="7">
        <f t="shared" si="4"/>
        <v>0.79483924211228874</v>
      </c>
      <c r="O50" s="29">
        <v>48297.45</v>
      </c>
      <c r="P50" s="8">
        <f t="shared" si="5"/>
        <v>-12747.290000000008</v>
      </c>
    </row>
    <row r="51" spans="1:16" x14ac:dyDescent="0.2">
      <c r="A51" s="26">
        <v>34909</v>
      </c>
      <c r="B51" s="12" t="str">
        <f t="shared" si="0"/>
        <v>3</v>
      </c>
      <c r="C51" s="12" t="str">
        <f t="shared" si="1"/>
        <v>34</v>
      </c>
      <c r="D51" s="27" t="str">
        <f t="shared" si="2"/>
        <v>349</v>
      </c>
      <c r="E51" s="28" t="s">
        <v>67</v>
      </c>
      <c r="F51" s="29">
        <v>160000</v>
      </c>
      <c r="G51" s="29">
        <v>0</v>
      </c>
      <c r="H51" s="29">
        <v>160000</v>
      </c>
      <c r="I51" s="29">
        <v>185045.89</v>
      </c>
      <c r="J51" s="7">
        <f t="shared" si="3"/>
        <v>1.1565368125000002</v>
      </c>
      <c r="K51" s="29">
        <v>185045.89</v>
      </c>
      <c r="L51" s="29">
        <v>0</v>
      </c>
      <c r="M51" s="29">
        <v>185045.89</v>
      </c>
      <c r="N51" s="7">
        <f t="shared" si="4"/>
        <v>1</v>
      </c>
      <c r="O51" s="29">
        <v>0</v>
      </c>
      <c r="P51" s="8">
        <f t="shared" si="5"/>
        <v>25045.890000000014</v>
      </c>
    </row>
    <row r="52" spans="1:16" x14ac:dyDescent="0.2">
      <c r="A52" s="26">
        <v>35100</v>
      </c>
      <c r="B52" s="12" t="str">
        <f t="shared" si="0"/>
        <v>3</v>
      </c>
      <c r="C52" s="12" t="str">
        <f t="shared" si="1"/>
        <v>35</v>
      </c>
      <c r="D52" s="27" t="str">
        <f t="shared" si="2"/>
        <v>351</v>
      </c>
      <c r="E52" s="28" t="s">
        <v>68</v>
      </c>
      <c r="F52" s="29">
        <v>1384000</v>
      </c>
      <c r="G52" s="29">
        <v>0</v>
      </c>
      <c r="H52" s="29">
        <v>1384000</v>
      </c>
      <c r="I52" s="29">
        <v>1041413.92</v>
      </c>
      <c r="J52" s="7">
        <f t="shared" si="3"/>
        <v>0.75246670520231218</v>
      </c>
      <c r="K52" s="29">
        <v>0</v>
      </c>
      <c r="L52" s="29">
        <v>399117.03</v>
      </c>
      <c r="M52" s="29">
        <v>-399117.03</v>
      </c>
      <c r="N52" s="7">
        <f t="shared" si="4"/>
        <v>-0.38324533822248125</v>
      </c>
      <c r="O52" s="29">
        <v>1440530.95</v>
      </c>
      <c r="P52" s="8">
        <f t="shared" si="5"/>
        <v>-342586.07999999996</v>
      </c>
    </row>
    <row r="53" spans="1:16" x14ac:dyDescent="0.2">
      <c r="A53" s="26">
        <v>36001</v>
      </c>
      <c r="B53" s="12" t="str">
        <f t="shared" si="0"/>
        <v>3</v>
      </c>
      <c r="C53" s="12" t="str">
        <f t="shared" si="1"/>
        <v>36</v>
      </c>
      <c r="D53" s="27" t="str">
        <f t="shared" si="2"/>
        <v>360</v>
      </c>
      <c r="E53" s="28" t="s">
        <v>69</v>
      </c>
      <c r="F53" s="29">
        <v>435300</v>
      </c>
      <c r="G53" s="29">
        <v>0</v>
      </c>
      <c r="H53" s="29">
        <v>435300</v>
      </c>
      <c r="I53" s="29">
        <v>686332.8</v>
      </c>
      <c r="J53" s="7">
        <f t="shared" si="3"/>
        <v>1.5766891798759477</v>
      </c>
      <c r="K53" s="29">
        <v>490819.82</v>
      </c>
      <c r="L53" s="29">
        <v>0</v>
      </c>
      <c r="M53" s="29">
        <v>490819.82</v>
      </c>
      <c r="N53" s="7">
        <f t="shared" si="4"/>
        <v>0.71513385343087199</v>
      </c>
      <c r="O53" s="29">
        <v>195512.98</v>
      </c>
      <c r="P53" s="8">
        <f t="shared" si="5"/>
        <v>251032.80000000005</v>
      </c>
    </row>
    <row r="54" spans="1:16" x14ac:dyDescent="0.2">
      <c r="A54" s="26">
        <v>36002</v>
      </c>
      <c r="B54" s="12" t="str">
        <f t="shared" si="0"/>
        <v>3</v>
      </c>
      <c r="C54" s="12" t="str">
        <f t="shared" si="1"/>
        <v>36</v>
      </c>
      <c r="D54" s="27" t="str">
        <f t="shared" si="2"/>
        <v>360</v>
      </c>
      <c r="E54" s="28" t="s">
        <v>70</v>
      </c>
      <c r="F54" s="29">
        <v>221576</v>
      </c>
      <c r="G54" s="29">
        <v>0</v>
      </c>
      <c r="H54" s="29">
        <v>221576</v>
      </c>
      <c r="I54" s="29">
        <v>161196.76</v>
      </c>
      <c r="J54" s="7">
        <f t="shared" si="3"/>
        <v>0.7275009928873164</v>
      </c>
      <c r="K54" s="29">
        <v>102493.1</v>
      </c>
      <c r="L54" s="29">
        <v>0</v>
      </c>
      <c r="M54" s="29">
        <v>102493.1</v>
      </c>
      <c r="N54" s="7">
        <f t="shared" si="4"/>
        <v>0.6358260550646303</v>
      </c>
      <c r="O54" s="29">
        <v>58703.66</v>
      </c>
      <c r="P54" s="8">
        <f t="shared" si="5"/>
        <v>-60379.239999999991</v>
      </c>
    </row>
    <row r="55" spans="1:16" x14ac:dyDescent="0.2">
      <c r="A55" s="26">
        <v>36003</v>
      </c>
      <c r="B55" s="12" t="str">
        <f t="shared" si="0"/>
        <v>3</v>
      </c>
      <c r="C55" s="12" t="str">
        <f t="shared" si="1"/>
        <v>36</v>
      </c>
      <c r="D55" s="27" t="str">
        <f t="shared" si="2"/>
        <v>360</v>
      </c>
      <c r="E55" s="28" t="s">
        <v>71</v>
      </c>
      <c r="F55" s="29">
        <v>242210</v>
      </c>
      <c r="G55" s="29">
        <v>0</v>
      </c>
      <c r="H55" s="29">
        <v>242210</v>
      </c>
      <c r="I55" s="29">
        <v>117702.3</v>
      </c>
      <c r="J55" s="7">
        <f t="shared" si="3"/>
        <v>0.48595144709136701</v>
      </c>
      <c r="K55" s="29">
        <v>117702.3</v>
      </c>
      <c r="L55" s="29">
        <v>0</v>
      </c>
      <c r="M55" s="29">
        <v>117702.3</v>
      </c>
      <c r="N55" s="7">
        <f t="shared" si="4"/>
        <v>1</v>
      </c>
      <c r="O55" s="29">
        <v>0</v>
      </c>
      <c r="P55" s="8">
        <f t="shared" si="5"/>
        <v>-124507.7</v>
      </c>
    </row>
    <row r="56" spans="1:16" x14ac:dyDescent="0.2">
      <c r="A56" s="26">
        <v>36005</v>
      </c>
      <c r="B56" s="12" t="str">
        <f t="shared" si="0"/>
        <v>3</v>
      </c>
      <c r="C56" s="12" t="str">
        <f t="shared" si="1"/>
        <v>36</v>
      </c>
      <c r="D56" s="27" t="str">
        <f t="shared" si="2"/>
        <v>360</v>
      </c>
      <c r="E56" s="28" t="s">
        <v>72</v>
      </c>
      <c r="F56" s="29">
        <v>170000</v>
      </c>
      <c r="G56" s="29">
        <v>0</v>
      </c>
      <c r="H56" s="29">
        <v>170000</v>
      </c>
      <c r="I56" s="29">
        <v>81726.11</v>
      </c>
      <c r="J56" s="7">
        <f t="shared" si="3"/>
        <v>0.48074182352941175</v>
      </c>
      <c r="K56" s="29">
        <v>77478.83</v>
      </c>
      <c r="L56" s="29">
        <v>0</v>
      </c>
      <c r="M56" s="29">
        <v>77478.83</v>
      </c>
      <c r="N56" s="7">
        <f t="shared" si="4"/>
        <v>0.94803031736124477</v>
      </c>
      <c r="O56" s="29">
        <v>4247.28</v>
      </c>
      <c r="P56" s="8">
        <f t="shared" si="5"/>
        <v>-88273.89</v>
      </c>
    </row>
    <row r="57" spans="1:16" x14ac:dyDescent="0.2">
      <c r="A57" s="26">
        <v>36006</v>
      </c>
      <c r="B57" s="12" t="str">
        <f t="shared" si="0"/>
        <v>3</v>
      </c>
      <c r="C57" s="12" t="str">
        <f t="shared" si="1"/>
        <v>36</v>
      </c>
      <c r="D57" s="27" t="str">
        <f t="shared" si="2"/>
        <v>360</v>
      </c>
      <c r="E57" s="28" t="s">
        <v>73</v>
      </c>
      <c r="F57" s="29">
        <v>173956</v>
      </c>
      <c r="G57" s="29">
        <v>0</v>
      </c>
      <c r="H57" s="29">
        <v>173956</v>
      </c>
      <c r="I57" s="29">
        <v>64903.24</v>
      </c>
      <c r="J57" s="7">
        <f t="shared" si="3"/>
        <v>0.37310147393593779</v>
      </c>
      <c r="K57" s="29">
        <v>64903.24</v>
      </c>
      <c r="L57" s="29">
        <v>0</v>
      </c>
      <c r="M57" s="29">
        <v>64903.24</v>
      </c>
      <c r="N57" s="7">
        <f t="shared" si="4"/>
        <v>1</v>
      </c>
      <c r="O57" s="29">
        <v>0</v>
      </c>
      <c r="P57" s="8">
        <f t="shared" si="5"/>
        <v>-109052.76000000001</v>
      </c>
    </row>
    <row r="58" spans="1:16" x14ac:dyDescent="0.2">
      <c r="A58" s="26">
        <v>38900</v>
      </c>
      <c r="B58" s="12" t="str">
        <f t="shared" si="0"/>
        <v>3</v>
      </c>
      <c r="C58" s="12" t="str">
        <f t="shared" si="1"/>
        <v>38</v>
      </c>
      <c r="D58" s="27" t="str">
        <f t="shared" si="2"/>
        <v>389</v>
      </c>
      <c r="E58" s="28" t="s">
        <v>74</v>
      </c>
      <c r="F58" s="29">
        <v>600000</v>
      </c>
      <c r="G58" s="29">
        <v>0</v>
      </c>
      <c r="H58" s="29">
        <v>600000</v>
      </c>
      <c r="I58" s="29">
        <v>234086.73</v>
      </c>
      <c r="J58" s="7">
        <f t="shared" si="3"/>
        <v>0.39014455000000003</v>
      </c>
      <c r="K58" s="29">
        <v>136999.87</v>
      </c>
      <c r="L58" s="29">
        <v>0</v>
      </c>
      <c r="M58" s="29">
        <v>136999.87</v>
      </c>
      <c r="N58" s="7">
        <f t="shared" si="4"/>
        <v>0.58525261128642359</v>
      </c>
      <c r="O58" s="29">
        <v>97086.86</v>
      </c>
      <c r="P58" s="8">
        <f t="shared" si="5"/>
        <v>-365913.27</v>
      </c>
    </row>
    <row r="59" spans="1:16" x14ac:dyDescent="0.2">
      <c r="A59" s="26">
        <v>39101</v>
      </c>
      <c r="B59" s="12" t="str">
        <f t="shared" si="0"/>
        <v>3</v>
      </c>
      <c r="C59" s="12" t="str">
        <f t="shared" si="1"/>
        <v>39</v>
      </c>
      <c r="D59" s="27" t="str">
        <f t="shared" si="2"/>
        <v>391</v>
      </c>
      <c r="E59" s="28" t="s">
        <v>75</v>
      </c>
      <c r="F59" s="29">
        <v>150000</v>
      </c>
      <c r="G59" s="29">
        <v>0</v>
      </c>
      <c r="H59" s="29">
        <v>150000</v>
      </c>
      <c r="I59" s="29">
        <v>116162.23</v>
      </c>
      <c r="J59" s="7">
        <f t="shared" si="3"/>
        <v>0.77441486666666659</v>
      </c>
      <c r="K59" s="29">
        <v>33352.5</v>
      </c>
      <c r="L59" s="29">
        <v>383.27</v>
      </c>
      <c r="M59" s="29">
        <v>32969.230000000003</v>
      </c>
      <c r="N59" s="7">
        <f t="shared" si="4"/>
        <v>0.28382056714992476</v>
      </c>
      <c r="O59" s="29">
        <v>83193</v>
      </c>
      <c r="P59" s="8">
        <f t="shared" si="5"/>
        <v>-33837.770000000004</v>
      </c>
    </row>
    <row r="60" spans="1:16" x14ac:dyDescent="0.2">
      <c r="A60" s="26">
        <v>39102</v>
      </c>
      <c r="B60" s="12" t="str">
        <f t="shared" si="0"/>
        <v>3</v>
      </c>
      <c r="C60" s="12" t="str">
        <f t="shared" si="1"/>
        <v>39</v>
      </c>
      <c r="D60" s="27" t="str">
        <f t="shared" si="2"/>
        <v>391</v>
      </c>
      <c r="E60" s="28" t="s">
        <v>76</v>
      </c>
      <c r="F60" s="29">
        <v>50000</v>
      </c>
      <c r="G60" s="29">
        <v>0</v>
      </c>
      <c r="H60" s="29">
        <v>50000</v>
      </c>
      <c r="I60" s="29">
        <v>34131.83</v>
      </c>
      <c r="J60" s="7">
        <f t="shared" si="3"/>
        <v>0.68263660000000004</v>
      </c>
      <c r="K60" s="29">
        <v>5786.85</v>
      </c>
      <c r="L60" s="29">
        <v>380.64</v>
      </c>
      <c r="M60" s="29">
        <v>5406.21</v>
      </c>
      <c r="N60" s="7">
        <f t="shared" si="4"/>
        <v>0.15839203464918231</v>
      </c>
      <c r="O60" s="29">
        <v>28725.62</v>
      </c>
      <c r="P60" s="8">
        <f t="shared" si="5"/>
        <v>-15868.169999999998</v>
      </c>
    </row>
    <row r="61" spans="1:16" x14ac:dyDescent="0.2">
      <c r="A61" s="26">
        <v>39103</v>
      </c>
      <c r="B61" s="12" t="str">
        <f t="shared" si="0"/>
        <v>3</v>
      </c>
      <c r="C61" s="12" t="str">
        <f t="shared" si="1"/>
        <v>39</v>
      </c>
      <c r="D61" s="27" t="str">
        <f t="shared" si="2"/>
        <v>391</v>
      </c>
      <c r="E61" s="28" t="s">
        <v>77</v>
      </c>
      <c r="F61" s="29">
        <v>200000</v>
      </c>
      <c r="G61" s="29">
        <v>0</v>
      </c>
      <c r="H61" s="29">
        <v>200000</v>
      </c>
      <c r="I61" s="29">
        <v>118208.95</v>
      </c>
      <c r="J61" s="7">
        <f t="shared" si="3"/>
        <v>0.59104475000000001</v>
      </c>
      <c r="K61" s="29">
        <v>46664.45</v>
      </c>
      <c r="L61" s="29">
        <v>0</v>
      </c>
      <c r="M61" s="29">
        <v>46664.45</v>
      </c>
      <c r="N61" s="7">
        <f t="shared" si="4"/>
        <v>0.39476241012207619</v>
      </c>
      <c r="O61" s="29">
        <v>71544.5</v>
      </c>
      <c r="P61" s="8">
        <f t="shared" si="5"/>
        <v>-81791.05</v>
      </c>
    </row>
    <row r="62" spans="1:16" x14ac:dyDescent="0.2">
      <c r="A62" s="26">
        <v>39104</v>
      </c>
      <c r="B62" s="12" t="str">
        <f t="shared" si="0"/>
        <v>3</v>
      </c>
      <c r="C62" s="12" t="str">
        <f t="shared" si="1"/>
        <v>39</v>
      </c>
      <c r="D62" s="27" t="str">
        <f t="shared" si="2"/>
        <v>391</v>
      </c>
      <c r="E62" s="28" t="s">
        <v>78</v>
      </c>
      <c r="F62" s="29">
        <v>0</v>
      </c>
      <c r="G62" s="29">
        <v>0</v>
      </c>
      <c r="H62" s="29">
        <v>0</v>
      </c>
      <c r="I62" s="29">
        <v>97.89</v>
      </c>
      <c r="J62" s="7" t="str">
        <f t="shared" si="3"/>
        <v xml:space="preserve"> </v>
      </c>
      <c r="K62" s="29">
        <v>320.8</v>
      </c>
      <c r="L62" s="29">
        <v>322.91000000000003</v>
      </c>
      <c r="M62" s="29">
        <v>-2.11</v>
      </c>
      <c r="N62" s="7">
        <f t="shared" si="4"/>
        <v>-2.1554806415364183E-2</v>
      </c>
      <c r="O62" s="29">
        <v>100</v>
      </c>
      <c r="P62" s="8">
        <f t="shared" si="5"/>
        <v>97.89</v>
      </c>
    </row>
    <row r="63" spans="1:16" x14ac:dyDescent="0.2">
      <c r="A63" s="26">
        <v>39105</v>
      </c>
      <c r="B63" s="12" t="str">
        <f t="shared" si="0"/>
        <v>3</v>
      </c>
      <c r="C63" s="12" t="str">
        <f t="shared" si="1"/>
        <v>39</v>
      </c>
      <c r="D63" s="27" t="str">
        <f t="shared" si="2"/>
        <v>391</v>
      </c>
      <c r="E63" s="28" t="s">
        <v>79</v>
      </c>
      <c r="F63" s="29">
        <v>110000</v>
      </c>
      <c r="G63" s="29">
        <v>0</v>
      </c>
      <c r="H63" s="29">
        <v>110000</v>
      </c>
      <c r="I63" s="29">
        <v>64656.6</v>
      </c>
      <c r="J63" s="7">
        <f t="shared" si="3"/>
        <v>0.58778727272727271</v>
      </c>
      <c r="K63" s="29">
        <v>47343.6</v>
      </c>
      <c r="L63" s="29">
        <v>3960</v>
      </c>
      <c r="M63" s="29">
        <v>43383.6</v>
      </c>
      <c r="N63" s="7">
        <f t="shared" si="4"/>
        <v>0.67098486465418838</v>
      </c>
      <c r="O63" s="29">
        <v>21273</v>
      </c>
      <c r="P63" s="8">
        <f t="shared" si="5"/>
        <v>-45343.4</v>
      </c>
    </row>
    <row r="64" spans="1:16" x14ac:dyDescent="0.2">
      <c r="A64" s="26">
        <v>39106</v>
      </c>
      <c r="B64" s="12" t="str">
        <f t="shared" si="0"/>
        <v>3</v>
      </c>
      <c r="C64" s="12" t="str">
        <f t="shared" si="1"/>
        <v>39</v>
      </c>
      <c r="D64" s="27" t="str">
        <f t="shared" si="2"/>
        <v>391</v>
      </c>
      <c r="E64" s="28" t="s">
        <v>80</v>
      </c>
      <c r="F64" s="29">
        <v>0</v>
      </c>
      <c r="G64" s="29">
        <v>0</v>
      </c>
      <c r="H64" s="29">
        <v>0</v>
      </c>
      <c r="I64" s="29">
        <v>-384.54</v>
      </c>
      <c r="J64" s="7" t="str">
        <f t="shared" si="3"/>
        <v xml:space="preserve"> </v>
      </c>
      <c r="K64" s="29">
        <v>0</v>
      </c>
      <c r="L64" s="29">
        <v>384.54</v>
      </c>
      <c r="M64" s="29">
        <v>-384.54</v>
      </c>
      <c r="N64" s="7">
        <f t="shared" si="4"/>
        <v>1</v>
      </c>
      <c r="O64" s="29">
        <v>0</v>
      </c>
      <c r="P64" s="8">
        <f t="shared" si="5"/>
        <v>-384.54</v>
      </c>
    </row>
    <row r="65" spans="1:16" x14ac:dyDescent="0.2">
      <c r="A65" s="26">
        <v>39110</v>
      </c>
      <c r="B65" s="12" t="str">
        <f t="shared" si="0"/>
        <v>3</v>
      </c>
      <c r="C65" s="12" t="str">
        <f t="shared" si="1"/>
        <v>39</v>
      </c>
      <c r="D65" s="27" t="str">
        <f t="shared" si="2"/>
        <v>391</v>
      </c>
      <c r="E65" s="28" t="s">
        <v>81</v>
      </c>
      <c r="F65" s="29">
        <v>200000</v>
      </c>
      <c r="G65" s="29">
        <v>0</v>
      </c>
      <c r="H65" s="29">
        <v>200000</v>
      </c>
      <c r="I65" s="29">
        <v>105266.58</v>
      </c>
      <c r="J65" s="7">
        <f t="shared" si="3"/>
        <v>0.52633289999999999</v>
      </c>
      <c r="K65" s="29">
        <v>61436.02</v>
      </c>
      <c r="L65" s="29">
        <v>0</v>
      </c>
      <c r="M65" s="29">
        <v>61436.02</v>
      </c>
      <c r="N65" s="7">
        <f t="shared" si="4"/>
        <v>0.58362321640923454</v>
      </c>
      <c r="O65" s="29">
        <v>43830.559999999998</v>
      </c>
      <c r="P65" s="8">
        <f t="shared" si="5"/>
        <v>-94733.42</v>
      </c>
    </row>
    <row r="66" spans="1:16" x14ac:dyDescent="0.2">
      <c r="A66" s="26">
        <v>39120</v>
      </c>
      <c r="B66" s="12" t="str">
        <f t="shared" si="0"/>
        <v>3</v>
      </c>
      <c r="C66" s="12" t="str">
        <f t="shared" si="1"/>
        <v>39</v>
      </c>
      <c r="D66" s="27" t="str">
        <f t="shared" si="2"/>
        <v>391</v>
      </c>
      <c r="E66" s="28" t="s">
        <v>82</v>
      </c>
      <c r="F66" s="29">
        <v>5000000</v>
      </c>
      <c r="G66" s="29">
        <v>0</v>
      </c>
      <c r="H66" s="29">
        <v>5000000</v>
      </c>
      <c r="I66" s="29">
        <v>4152777.41</v>
      </c>
      <c r="J66" s="7">
        <f t="shared" si="3"/>
        <v>0.83055548200000007</v>
      </c>
      <c r="K66" s="29">
        <v>2680905.59</v>
      </c>
      <c r="L66" s="29">
        <v>21105.62</v>
      </c>
      <c r="M66" s="29">
        <v>2659799.9700000002</v>
      </c>
      <c r="N66" s="7">
        <f t="shared" si="4"/>
        <v>0.64048700602038766</v>
      </c>
      <c r="O66" s="29">
        <v>1492977.44</v>
      </c>
      <c r="P66" s="8">
        <f t="shared" si="5"/>
        <v>-847222.58999999985</v>
      </c>
    </row>
    <row r="67" spans="1:16" x14ac:dyDescent="0.2">
      <c r="A67" s="26">
        <v>39200</v>
      </c>
      <c r="B67" s="12" t="str">
        <f t="shared" si="0"/>
        <v>3</v>
      </c>
      <c r="C67" s="12" t="str">
        <f t="shared" si="1"/>
        <v>39</v>
      </c>
      <c r="D67" s="27" t="str">
        <f t="shared" si="2"/>
        <v>392</v>
      </c>
      <c r="E67" s="28" t="s">
        <v>83</v>
      </c>
      <c r="F67" s="29">
        <v>25000</v>
      </c>
      <c r="G67" s="29">
        <v>0</v>
      </c>
      <c r="H67" s="29">
        <v>25000</v>
      </c>
      <c r="I67" s="29">
        <v>9506.7900000000009</v>
      </c>
      <c r="J67" s="7">
        <f t="shared" si="3"/>
        <v>0.38027160000000004</v>
      </c>
      <c r="K67" s="29">
        <v>9846.73</v>
      </c>
      <c r="L67" s="29">
        <v>356.78</v>
      </c>
      <c r="M67" s="29">
        <v>9489.9500000000007</v>
      </c>
      <c r="N67" s="7">
        <f t="shared" si="4"/>
        <v>0.99822863448124965</v>
      </c>
      <c r="O67" s="29">
        <v>16.84</v>
      </c>
      <c r="P67" s="8">
        <f t="shared" si="5"/>
        <v>-15493.21</v>
      </c>
    </row>
    <row r="68" spans="1:16" x14ac:dyDescent="0.2">
      <c r="A68" s="26">
        <v>39210</v>
      </c>
      <c r="B68" s="12" t="str">
        <f t="shared" si="0"/>
        <v>3</v>
      </c>
      <c r="C68" s="12" t="str">
        <f t="shared" si="1"/>
        <v>39</v>
      </c>
      <c r="D68" s="27" t="str">
        <f t="shared" si="2"/>
        <v>392</v>
      </c>
      <c r="E68" s="28" t="s">
        <v>84</v>
      </c>
      <c r="F68" s="29">
        <v>185000</v>
      </c>
      <c r="G68" s="29">
        <v>0</v>
      </c>
      <c r="H68" s="29">
        <v>185000</v>
      </c>
      <c r="I68" s="29">
        <v>113820.08</v>
      </c>
      <c r="J68" s="7">
        <f t="shared" si="3"/>
        <v>0.61524367567567573</v>
      </c>
      <c r="K68" s="29">
        <v>114877.37</v>
      </c>
      <c r="L68" s="29">
        <v>1057.29</v>
      </c>
      <c r="M68" s="29">
        <v>113820.08</v>
      </c>
      <c r="N68" s="7">
        <f t="shared" si="4"/>
        <v>1</v>
      </c>
      <c r="O68" s="29">
        <v>0</v>
      </c>
      <c r="P68" s="8">
        <f t="shared" si="5"/>
        <v>-71179.92</v>
      </c>
    </row>
    <row r="69" spans="1:16" x14ac:dyDescent="0.2">
      <c r="A69" s="26">
        <v>39211</v>
      </c>
      <c r="B69" s="12" t="str">
        <f t="shared" si="0"/>
        <v>3</v>
      </c>
      <c r="C69" s="12" t="str">
        <f t="shared" si="1"/>
        <v>39</v>
      </c>
      <c r="D69" s="27" t="str">
        <f t="shared" si="2"/>
        <v>392</v>
      </c>
      <c r="E69" s="28" t="s">
        <v>85</v>
      </c>
      <c r="F69" s="29">
        <v>1200000</v>
      </c>
      <c r="G69" s="29">
        <v>0</v>
      </c>
      <c r="H69" s="29">
        <v>1200000</v>
      </c>
      <c r="I69" s="29">
        <v>711444.09</v>
      </c>
      <c r="J69" s="7">
        <f t="shared" si="3"/>
        <v>0.592870075</v>
      </c>
      <c r="K69" s="29">
        <v>775583.17</v>
      </c>
      <c r="L69" s="29">
        <v>64139.08</v>
      </c>
      <c r="M69" s="29">
        <v>711444.09</v>
      </c>
      <c r="N69" s="7">
        <f t="shared" si="4"/>
        <v>1</v>
      </c>
      <c r="O69" s="29">
        <v>0</v>
      </c>
      <c r="P69" s="8">
        <f t="shared" si="5"/>
        <v>-488555.91000000003</v>
      </c>
    </row>
    <row r="70" spans="1:16" x14ac:dyDescent="0.2">
      <c r="A70" s="26">
        <v>39300</v>
      </c>
      <c r="B70" s="12" t="str">
        <f t="shared" ref="B70:B153" si="6">LEFT(A70,1)</f>
        <v>3</v>
      </c>
      <c r="C70" s="12" t="str">
        <f t="shared" ref="C70:C153" si="7">LEFT(A70,2)</f>
        <v>39</v>
      </c>
      <c r="D70" s="27" t="str">
        <f t="shared" ref="D70:D153" si="8">LEFT(A70,3)</f>
        <v>393</v>
      </c>
      <c r="E70" s="28" t="s">
        <v>86</v>
      </c>
      <c r="F70" s="29">
        <v>500000</v>
      </c>
      <c r="G70" s="29">
        <v>0</v>
      </c>
      <c r="H70" s="29">
        <v>500000</v>
      </c>
      <c r="I70" s="29">
        <v>316570.89</v>
      </c>
      <c r="J70" s="7">
        <f t="shared" si="3"/>
        <v>0.63314177999999999</v>
      </c>
      <c r="K70" s="29">
        <v>320835.93</v>
      </c>
      <c r="L70" s="29">
        <v>16069.33</v>
      </c>
      <c r="M70" s="29">
        <v>304766.59999999998</v>
      </c>
      <c r="N70" s="7">
        <f t="shared" si="4"/>
        <v>0.96271201688822361</v>
      </c>
      <c r="O70" s="29">
        <v>11804.29</v>
      </c>
      <c r="P70" s="8">
        <f t="shared" si="5"/>
        <v>-183429.11</v>
      </c>
    </row>
    <row r="71" spans="1:16" x14ac:dyDescent="0.2">
      <c r="A71" s="26">
        <v>39610</v>
      </c>
      <c r="B71" s="12" t="str">
        <f t="shared" si="6"/>
        <v>3</v>
      </c>
      <c r="C71" s="12" t="str">
        <f t="shared" si="7"/>
        <v>39</v>
      </c>
      <c r="D71" s="27" t="str">
        <f t="shared" si="8"/>
        <v>396</v>
      </c>
      <c r="E71" s="28" t="s">
        <v>87</v>
      </c>
      <c r="F71" s="29">
        <v>1408000</v>
      </c>
      <c r="G71" s="29">
        <v>0</v>
      </c>
      <c r="H71" s="29">
        <v>1408000</v>
      </c>
      <c r="I71" s="29">
        <v>805067.87</v>
      </c>
      <c r="J71" s="7">
        <f t="shared" ref="J71:J153" si="9">IF(H71=0," ",I71/H71)</f>
        <v>0.57178115767045457</v>
      </c>
      <c r="K71" s="29">
        <v>805067.87</v>
      </c>
      <c r="L71" s="29">
        <v>0</v>
      </c>
      <c r="M71" s="29">
        <v>805067.87</v>
      </c>
      <c r="N71" s="7">
        <f t="shared" ref="N71:N153" si="10">IF(I71=0," ",M71/I71)</f>
        <v>1</v>
      </c>
      <c r="O71" s="29">
        <v>0</v>
      </c>
      <c r="P71" s="8">
        <f t="shared" ref="P71:P153" si="11">I71-H71</f>
        <v>-602932.13</v>
      </c>
    </row>
    <row r="72" spans="1:16" x14ac:dyDescent="0.2">
      <c r="A72" s="26">
        <v>39700</v>
      </c>
      <c r="B72" s="12" t="str">
        <f t="shared" si="6"/>
        <v>3</v>
      </c>
      <c r="C72" s="12" t="str">
        <f t="shared" si="7"/>
        <v>39</v>
      </c>
      <c r="D72" s="27" t="str">
        <f t="shared" si="8"/>
        <v>397</v>
      </c>
      <c r="E72" s="28" t="s">
        <v>88</v>
      </c>
      <c r="F72" s="29">
        <v>0</v>
      </c>
      <c r="G72" s="29">
        <v>0</v>
      </c>
      <c r="H72" s="29">
        <v>0</v>
      </c>
      <c r="I72" s="29">
        <v>-52975.7</v>
      </c>
      <c r="J72" s="7" t="str">
        <f t="shared" si="9"/>
        <v xml:space="preserve"> </v>
      </c>
      <c r="K72" s="29">
        <v>8677.25</v>
      </c>
      <c r="L72" s="29">
        <v>61652.95</v>
      </c>
      <c r="M72" s="29">
        <v>-52975.7</v>
      </c>
      <c r="N72" s="7">
        <f t="shared" si="10"/>
        <v>1</v>
      </c>
      <c r="O72" s="29">
        <v>0</v>
      </c>
      <c r="P72" s="8">
        <f t="shared" si="11"/>
        <v>-52975.7</v>
      </c>
    </row>
    <row r="73" spans="1:16" x14ac:dyDescent="0.2">
      <c r="A73" s="26">
        <v>39901</v>
      </c>
      <c r="B73" s="12" t="str">
        <f t="shared" si="6"/>
        <v>3</v>
      </c>
      <c r="C73" s="12" t="str">
        <f t="shared" si="7"/>
        <v>39</v>
      </c>
      <c r="D73" s="27" t="str">
        <f t="shared" si="8"/>
        <v>399</v>
      </c>
      <c r="E73" s="28" t="s">
        <v>89</v>
      </c>
      <c r="F73" s="29">
        <v>0</v>
      </c>
      <c r="G73" s="29">
        <v>0</v>
      </c>
      <c r="H73" s="29">
        <v>0</v>
      </c>
      <c r="I73" s="29">
        <v>12830.45</v>
      </c>
      <c r="J73" s="7" t="str">
        <f t="shared" si="9"/>
        <v xml:space="preserve"> </v>
      </c>
      <c r="K73" s="29">
        <v>8831.4500000000007</v>
      </c>
      <c r="L73" s="29">
        <v>0</v>
      </c>
      <c r="M73" s="29">
        <v>8831.4500000000007</v>
      </c>
      <c r="N73" s="7">
        <f t="shared" si="10"/>
        <v>0.68831958349083622</v>
      </c>
      <c r="O73" s="29">
        <v>3999</v>
      </c>
      <c r="P73" s="8">
        <f t="shared" si="11"/>
        <v>12830.45</v>
      </c>
    </row>
    <row r="74" spans="1:16" x14ac:dyDescent="0.2">
      <c r="A74" s="26">
        <v>39903</v>
      </c>
      <c r="B74" s="12" t="str">
        <f t="shared" si="6"/>
        <v>3</v>
      </c>
      <c r="C74" s="12" t="str">
        <f t="shared" si="7"/>
        <v>39</v>
      </c>
      <c r="D74" s="27" t="str">
        <f t="shared" si="8"/>
        <v>399</v>
      </c>
      <c r="E74" s="28" t="s">
        <v>90</v>
      </c>
      <c r="F74" s="29">
        <v>225000</v>
      </c>
      <c r="G74" s="29">
        <v>0</v>
      </c>
      <c r="H74" s="29">
        <v>225000</v>
      </c>
      <c r="I74" s="29">
        <v>158523.59</v>
      </c>
      <c r="J74" s="7">
        <f t="shared" si="9"/>
        <v>0.7045492888888889</v>
      </c>
      <c r="K74" s="29">
        <v>158523.63</v>
      </c>
      <c r="L74" s="29">
        <v>0.04</v>
      </c>
      <c r="M74" s="29">
        <v>158523.59</v>
      </c>
      <c r="N74" s="7">
        <f t="shared" si="10"/>
        <v>1</v>
      </c>
      <c r="O74" s="29">
        <v>0</v>
      </c>
      <c r="P74" s="8">
        <f t="shared" si="11"/>
        <v>-66476.41</v>
      </c>
    </row>
    <row r="75" spans="1:16" x14ac:dyDescent="0.2">
      <c r="A75" s="26">
        <v>39904</v>
      </c>
      <c r="B75" s="12" t="str">
        <f t="shared" si="6"/>
        <v>3</v>
      </c>
      <c r="C75" s="12" t="str">
        <f t="shared" si="7"/>
        <v>39</v>
      </c>
      <c r="D75" s="27" t="str">
        <f t="shared" si="8"/>
        <v>399</v>
      </c>
      <c r="E75" s="28" t="s">
        <v>91</v>
      </c>
      <c r="F75" s="29">
        <v>10000</v>
      </c>
      <c r="G75" s="29">
        <v>0</v>
      </c>
      <c r="H75" s="29">
        <v>10000</v>
      </c>
      <c r="I75" s="29">
        <v>0</v>
      </c>
      <c r="J75" s="7">
        <f t="shared" si="9"/>
        <v>0</v>
      </c>
      <c r="K75" s="29">
        <v>0</v>
      </c>
      <c r="L75" s="29">
        <v>0</v>
      </c>
      <c r="M75" s="29">
        <v>0</v>
      </c>
      <c r="N75" s="7" t="str">
        <f t="shared" si="10"/>
        <v xml:space="preserve"> </v>
      </c>
      <c r="O75" s="29">
        <v>0</v>
      </c>
      <c r="P75" s="8">
        <f t="shared" si="11"/>
        <v>-10000</v>
      </c>
    </row>
    <row r="76" spans="1:16" x14ac:dyDescent="0.2">
      <c r="A76" s="26">
        <v>39906</v>
      </c>
      <c r="B76" s="12" t="str">
        <f t="shared" si="6"/>
        <v>3</v>
      </c>
      <c r="C76" s="12" t="str">
        <f t="shared" si="7"/>
        <v>39</v>
      </c>
      <c r="D76" s="27" t="str">
        <f t="shared" si="8"/>
        <v>399</v>
      </c>
      <c r="E76" s="28" t="s">
        <v>92</v>
      </c>
      <c r="F76" s="29">
        <v>0</v>
      </c>
      <c r="G76" s="29">
        <v>0</v>
      </c>
      <c r="H76" s="29">
        <v>0</v>
      </c>
      <c r="I76" s="29">
        <v>3469.15</v>
      </c>
      <c r="J76" s="7" t="str">
        <f t="shared" si="9"/>
        <v xml:space="preserve"> </v>
      </c>
      <c r="K76" s="29">
        <v>3469.15</v>
      </c>
      <c r="L76" s="29">
        <v>0</v>
      </c>
      <c r="M76" s="29">
        <v>3469.15</v>
      </c>
      <c r="N76" s="7">
        <f t="shared" si="10"/>
        <v>1</v>
      </c>
      <c r="O76" s="29">
        <v>0</v>
      </c>
      <c r="P76" s="8">
        <f t="shared" si="11"/>
        <v>3469.15</v>
      </c>
    </row>
    <row r="77" spans="1:16" x14ac:dyDescent="0.2">
      <c r="A77" s="26">
        <v>39907</v>
      </c>
      <c r="B77" s="12" t="str">
        <f t="shared" si="6"/>
        <v>3</v>
      </c>
      <c r="C77" s="12" t="str">
        <f t="shared" si="7"/>
        <v>39</v>
      </c>
      <c r="D77" s="27" t="str">
        <f t="shared" si="8"/>
        <v>399</v>
      </c>
      <c r="E77" s="28" t="s">
        <v>93</v>
      </c>
      <c r="F77" s="29">
        <v>16000</v>
      </c>
      <c r="G77" s="29">
        <v>0</v>
      </c>
      <c r="H77" s="29">
        <v>16000</v>
      </c>
      <c r="I77" s="29">
        <v>13897.64</v>
      </c>
      <c r="J77" s="7">
        <f t="shared" si="9"/>
        <v>0.86860249999999994</v>
      </c>
      <c r="K77" s="29">
        <v>12837.44</v>
      </c>
      <c r="L77" s="29">
        <v>0</v>
      </c>
      <c r="M77" s="29">
        <v>12837.44</v>
      </c>
      <c r="N77" s="7">
        <f t="shared" si="10"/>
        <v>0.92371366649301612</v>
      </c>
      <c r="O77" s="29">
        <v>1060.2</v>
      </c>
      <c r="P77" s="8">
        <f t="shared" si="11"/>
        <v>-2102.3600000000006</v>
      </c>
    </row>
    <row r="78" spans="1:16" x14ac:dyDescent="0.2">
      <c r="A78" s="26">
        <v>39910</v>
      </c>
      <c r="B78" s="12" t="str">
        <f t="shared" si="6"/>
        <v>3</v>
      </c>
      <c r="C78" s="12" t="str">
        <f t="shared" si="7"/>
        <v>39</v>
      </c>
      <c r="D78" s="27" t="str">
        <f t="shared" si="8"/>
        <v>399</v>
      </c>
      <c r="E78" s="28" t="s">
        <v>94</v>
      </c>
      <c r="F78" s="29">
        <v>1000</v>
      </c>
      <c r="G78" s="29">
        <v>0</v>
      </c>
      <c r="H78" s="29">
        <v>1000</v>
      </c>
      <c r="I78" s="29">
        <v>0</v>
      </c>
      <c r="J78" s="7">
        <f t="shared" si="9"/>
        <v>0</v>
      </c>
      <c r="K78" s="29">
        <v>0</v>
      </c>
      <c r="L78" s="29">
        <v>0</v>
      </c>
      <c r="M78" s="29">
        <v>0</v>
      </c>
      <c r="N78" s="7" t="str">
        <f t="shared" si="10"/>
        <v xml:space="preserve"> </v>
      </c>
      <c r="O78" s="29">
        <v>0</v>
      </c>
      <c r="P78" s="8">
        <f t="shared" si="11"/>
        <v>-1000</v>
      </c>
    </row>
    <row r="79" spans="1:16" x14ac:dyDescent="0.2">
      <c r="A79" s="26">
        <v>39911</v>
      </c>
      <c r="B79" s="12" t="str">
        <f t="shared" si="6"/>
        <v>3</v>
      </c>
      <c r="C79" s="12" t="str">
        <f t="shared" si="7"/>
        <v>39</v>
      </c>
      <c r="D79" s="27" t="str">
        <f t="shared" si="8"/>
        <v>399</v>
      </c>
      <c r="E79" s="28" t="s">
        <v>95</v>
      </c>
      <c r="F79" s="29">
        <v>0</v>
      </c>
      <c r="G79" s="29">
        <v>0</v>
      </c>
      <c r="H79" s="29">
        <v>0</v>
      </c>
      <c r="I79" s="29">
        <v>1725.2</v>
      </c>
      <c r="J79" s="7" t="str">
        <f t="shared" si="9"/>
        <v xml:space="preserve"> </v>
      </c>
      <c r="K79" s="29">
        <v>1725.2</v>
      </c>
      <c r="L79" s="29">
        <v>0</v>
      </c>
      <c r="M79" s="29">
        <v>1725.2</v>
      </c>
      <c r="N79" s="7">
        <f t="shared" si="10"/>
        <v>1</v>
      </c>
      <c r="O79" s="29">
        <v>0</v>
      </c>
      <c r="P79" s="8">
        <f t="shared" si="11"/>
        <v>1725.2</v>
      </c>
    </row>
    <row r="80" spans="1:16" x14ac:dyDescent="0.2">
      <c r="A80" s="26">
        <v>42001</v>
      </c>
      <c r="B80" s="12" t="str">
        <f t="shared" si="6"/>
        <v>4</v>
      </c>
      <c r="C80" s="12" t="str">
        <f t="shared" si="7"/>
        <v>42</v>
      </c>
      <c r="D80" s="27" t="str">
        <f t="shared" si="8"/>
        <v>420</v>
      </c>
      <c r="E80" s="28" t="s">
        <v>96</v>
      </c>
      <c r="F80" s="29">
        <v>0</v>
      </c>
      <c r="G80" s="29">
        <v>0</v>
      </c>
      <c r="H80" s="29">
        <v>0</v>
      </c>
      <c r="I80" s="29">
        <v>3149792.42</v>
      </c>
      <c r="J80" s="7" t="str">
        <f t="shared" si="9"/>
        <v xml:space="preserve"> </v>
      </c>
      <c r="K80" s="29">
        <v>3149792.42</v>
      </c>
      <c r="L80" s="29">
        <v>0</v>
      </c>
      <c r="M80" s="29">
        <v>3149792.42</v>
      </c>
      <c r="N80" s="7">
        <f t="shared" si="10"/>
        <v>1</v>
      </c>
      <c r="O80" s="29">
        <v>0</v>
      </c>
      <c r="P80" s="8">
        <f t="shared" si="11"/>
        <v>3149792.42</v>
      </c>
    </row>
    <row r="81" spans="1:16" x14ac:dyDescent="0.2">
      <c r="A81" s="26">
        <v>42005</v>
      </c>
      <c r="B81" s="12" t="str">
        <f t="shared" si="6"/>
        <v>4</v>
      </c>
      <c r="C81" s="12" t="str">
        <f t="shared" si="7"/>
        <v>42</v>
      </c>
      <c r="D81" s="27" t="str">
        <f t="shared" si="8"/>
        <v>420</v>
      </c>
      <c r="E81" s="28" t="s">
        <v>97</v>
      </c>
      <c r="F81" s="29">
        <v>234447</v>
      </c>
      <c r="G81" s="29">
        <v>0</v>
      </c>
      <c r="H81" s="29">
        <v>234447</v>
      </c>
      <c r="I81" s="29">
        <v>0</v>
      </c>
      <c r="J81" s="7">
        <f t="shared" si="9"/>
        <v>0</v>
      </c>
      <c r="K81" s="29">
        <v>0</v>
      </c>
      <c r="L81" s="29">
        <v>0</v>
      </c>
      <c r="M81" s="29">
        <v>0</v>
      </c>
      <c r="N81" s="7" t="str">
        <f t="shared" si="10"/>
        <v xml:space="preserve"> </v>
      </c>
      <c r="O81" s="29">
        <v>0</v>
      </c>
      <c r="P81" s="8">
        <f t="shared" si="11"/>
        <v>-234447</v>
      </c>
    </row>
    <row r="82" spans="1:16" x14ac:dyDescent="0.2">
      <c r="A82" s="26">
        <v>42010</v>
      </c>
      <c r="B82" s="12" t="str">
        <f t="shared" si="6"/>
        <v>4</v>
      </c>
      <c r="C82" s="12" t="str">
        <f t="shared" si="7"/>
        <v>42</v>
      </c>
      <c r="D82" s="27" t="str">
        <f t="shared" si="8"/>
        <v>420</v>
      </c>
      <c r="E82" s="28" t="s">
        <v>98</v>
      </c>
      <c r="F82" s="29">
        <v>91066743</v>
      </c>
      <c r="G82" s="29">
        <v>0</v>
      </c>
      <c r="H82" s="29">
        <v>91066743</v>
      </c>
      <c r="I82" s="29">
        <v>97433329.989999995</v>
      </c>
      <c r="J82" s="7">
        <f t="shared" si="9"/>
        <v>1.0699112187420603</v>
      </c>
      <c r="K82" s="29">
        <v>93076095.269999996</v>
      </c>
      <c r="L82" s="29">
        <v>3962298.32</v>
      </c>
      <c r="M82" s="29">
        <v>89113796.950000003</v>
      </c>
      <c r="N82" s="7">
        <f t="shared" si="10"/>
        <v>0.91461306884560079</v>
      </c>
      <c r="O82" s="29">
        <v>8319533.04</v>
      </c>
      <c r="P82" s="8">
        <f t="shared" si="11"/>
        <v>6366586.9899999946</v>
      </c>
    </row>
    <row r="83" spans="1:16" x14ac:dyDescent="0.2">
      <c r="A83" s="26">
        <v>42020</v>
      </c>
      <c r="B83" s="12" t="str">
        <f t="shared" si="6"/>
        <v>4</v>
      </c>
      <c r="C83" s="12" t="str">
        <f t="shared" si="7"/>
        <v>42</v>
      </c>
      <c r="D83" s="27" t="str">
        <f t="shared" si="8"/>
        <v>420</v>
      </c>
      <c r="E83" s="28" t="s">
        <v>99</v>
      </c>
      <c r="F83" s="29">
        <v>19422374</v>
      </c>
      <c r="G83" s="29">
        <v>0</v>
      </c>
      <c r="H83" s="29">
        <v>19422374</v>
      </c>
      <c r="I83" s="29">
        <v>0</v>
      </c>
      <c r="J83" s="7">
        <f t="shared" si="9"/>
        <v>0</v>
      </c>
      <c r="K83" s="29">
        <v>0</v>
      </c>
      <c r="L83" s="29">
        <v>0</v>
      </c>
      <c r="M83" s="29">
        <v>0</v>
      </c>
      <c r="N83" s="7" t="str">
        <f t="shared" si="10"/>
        <v xml:space="preserve"> </v>
      </c>
      <c r="O83" s="29">
        <v>0</v>
      </c>
      <c r="P83" s="8">
        <f t="shared" si="11"/>
        <v>-19422374</v>
      </c>
    </row>
    <row r="84" spans="1:16" x14ac:dyDescent="0.2">
      <c r="A84" s="26">
        <v>42090</v>
      </c>
      <c r="B84" s="12" t="str">
        <f t="shared" si="6"/>
        <v>4</v>
      </c>
      <c r="C84" s="12" t="str">
        <f t="shared" si="7"/>
        <v>42</v>
      </c>
      <c r="D84" s="27" t="str">
        <f t="shared" si="8"/>
        <v>420</v>
      </c>
      <c r="E84" s="28" t="s">
        <v>100</v>
      </c>
      <c r="F84" s="29">
        <v>1500000</v>
      </c>
      <c r="G84" s="29">
        <v>5577802.7599999998</v>
      </c>
      <c r="H84" s="29">
        <v>7077802.7599999998</v>
      </c>
      <c r="I84" s="29">
        <v>5394511.9100000001</v>
      </c>
      <c r="J84" s="7">
        <f t="shared" si="9"/>
        <v>0.76217324682837029</v>
      </c>
      <c r="K84" s="29">
        <v>5577802.7599999998</v>
      </c>
      <c r="L84" s="29">
        <v>183290.85</v>
      </c>
      <c r="M84" s="29">
        <v>5394511.9100000001</v>
      </c>
      <c r="N84" s="7">
        <f t="shared" si="10"/>
        <v>1</v>
      </c>
      <c r="O84" s="29">
        <v>0</v>
      </c>
      <c r="P84" s="8">
        <f t="shared" si="11"/>
        <v>-1683290.8499999996</v>
      </c>
    </row>
    <row r="85" spans="1:16" x14ac:dyDescent="0.2">
      <c r="A85" s="26">
        <v>42091</v>
      </c>
      <c r="B85" s="12" t="str">
        <f t="shared" si="6"/>
        <v>4</v>
      </c>
      <c r="C85" s="12" t="str">
        <f t="shared" si="7"/>
        <v>42</v>
      </c>
      <c r="D85" s="27" t="str">
        <f t="shared" si="8"/>
        <v>420</v>
      </c>
      <c r="E85" s="28" t="s">
        <v>101</v>
      </c>
      <c r="F85" s="29">
        <v>69000</v>
      </c>
      <c r="G85" s="29">
        <v>0</v>
      </c>
      <c r="H85" s="29">
        <v>69000</v>
      </c>
      <c r="I85" s="29">
        <v>69573</v>
      </c>
      <c r="J85" s="7">
        <f t="shared" si="9"/>
        <v>1.0083043478260869</v>
      </c>
      <c r="K85" s="29">
        <v>69573</v>
      </c>
      <c r="L85" s="29">
        <v>0</v>
      </c>
      <c r="M85" s="29">
        <v>69573</v>
      </c>
      <c r="N85" s="7">
        <f t="shared" si="10"/>
        <v>1</v>
      </c>
      <c r="O85" s="29">
        <v>0</v>
      </c>
      <c r="P85" s="8">
        <f t="shared" si="11"/>
        <v>573</v>
      </c>
    </row>
    <row r="86" spans="1:16" x14ac:dyDescent="0.2">
      <c r="A86" s="26">
        <v>42092</v>
      </c>
      <c r="B86" s="12" t="str">
        <f t="shared" si="6"/>
        <v>4</v>
      </c>
      <c r="C86" s="12" t="str">
        <f t="shared" si="7"/>
        <v>42</v>
      </c>
      <c r="D86" s="27" t="str">
        <f t="shared" si="8"/>
        <v>420</v>
      </c>
      <c r="E86" s="28" t="s">
        <v>102</v>
      </c>
      <c r="F86" s="29">
        <v>131000</v>
      </c>
      <c r="G86" s="29">
        <v>0</v>
      </c>
      <c r="H86" s="29">
        <v>131000</v>
      </c>
      <c r="I86" s="29">
        <v>65717.09</v>
      </c>
      <c r="J86" s="7">
        <f t="shared" si="9"/>
        <v>0.5016571755725191</v>
      </c>
      <c r="K86" s="29">
        <v>65717.09</v>
      </c>
      <c r="L86" s="29">
        <v>0</v>
      </c>
      <c r="M86" s="29">
        <v>65717.09</v>
      </c>
      <c r="N86" s="7">
        <f t="shared" si="10"/>
        <v>1</v>
      </c>
      <c r="O86" s="29">
        <v>0</v>
      </c>
      <c r="P86" s="8">
        <f t="shared" si="11"/>
        <v>-65282.91</v>
      </c>
    </row>
    <row r="87" spans="1:16" x14ac:dyDescent="0.2">
      <c r="A87" s="26">
        <v>42093</v>
      </c>
      <c r="B87" s="12" t="str">
        <f t="shared" si="6"/>
        <v>4</v>
      </c>
      <c r="C87" s="12" t="str">
        <f t="shared" si="7"/>
        <v>42</v>
      </c>
      <c r="D87" s="27" t="str">
        <f t="shared" si="8"/>
        <v>420</v>
      </c>
      <c r="E87" s="28" t="s">
        <v>103</v>
      </c>
      <c r="F87" s="29">
        <v>20000</v>
      </c>
      <c r="G87" s="29">
        <v>0</v>
      </c>
      <c r="H87" s="29">
        <v>20000</v>
      </c>
      <c r="I87" s="29">
        <v>0</v>
      </c>
      <c r="J87" s="7">
        <f t="shared" si="9"/>
        <v>0</v>
      </c>
      <c r="K87" s="29">
        <v>0</v>
      </c>
      <c r="L87" s="29">
        <v>0</v>
      </c>
      <c r="M87" s="29">
        <v>0</v>
      </c>
      <c r="N87" s="7" t="str">
        <f t="shared" si="10"/>
        <v xml:space="preserve"> </v>
      </c>
      <c r="O87" s="29">
        <v>0</v>
      </c>
      <c r="P87" s="8">
        <f t="shared" si="11"/>
        <v>-20000</v>
      </c>
    </row>
    <row r="88" spans="1:16" x14ac:dyDescent="0.2">
      <c r="A88" s="26">
        <v>42095</v>
      </c>
      <c r="B88" s="12" t="str">
        <f t="shared" si="6"/>
        <v>4</v>
      </c>
      <c r="C88" s="12" t="str">
        <f t="shared" si="7"/>
        <v>42</v>
      </c>
      <c r="D88" s="27" t="str">
        <f t="shared" si="8"/>
        <v>420</v>
      </c>
      <c r="E88" s="28" t="s">
        <v>104</v>
      </c>
      <c r="F88" s="29">
        <v>0</v>
      </c>
      <c r="G88" s="29">
        <v>0</v>
      </c>
      <c r="H88" s="29">
        <v>0</v>
      </c>
      <c r="I88" s="29">
        <v>39000</v>
      </c>
      <c r="J88" s="7" t="str">
        <f t="shared" si="9"/>
        <v xml:space="preserve"> </v>
      </c>
      <c r="K88" s="29">
        <v>39000</v>
      </c>
      <c r="L88" s="29">
        <v>0</v>
      </c>
      <c r="M88" s="29">
        <v>39000</v>
      </c>
      <c r="N88" s="7">
        <f t="shared" si="10"/>
        <v>1</v>
      </c>
      <c r="O88" s="29">
        <v>0</v>
      </c>
      <c r="P88" s="8">
        <f t="shared" si="11"/>
        <v>39000</v>
      </c>
    </row>
    <row r="89" spans="1:16" x14ac:dyDescent="0.2">
      <c r="A89" s="26">
        <v>42096</v>
      </c>
      <c r="B89" s="12" t="str">
        <f t="shared" si="6"/>
        <v>4</v>
      </c>
      <c r="C89" s="12" t="str">
        <f t="shared" si="7"/>
        <v>42</v>
      </c>
      <c r="D89" s="27" t="str">
        <f t="shared" si="8"/>
        <v>420</v>
      </c>
      <c r="E89" s="28" t="s">
        <v>105</v>
      </c>
      <c r="F89" s="29">
        <v>25000</v>
      </c>
      <c r="G89" s="29">
        <v>0</v>
      </c>
      <c r="H89" s="29">
        <v>25000</v>
      </c>
      <c r="I89" s="29">
        <v>0</v>
      </c>
      <c r="J89" s="7">
        <f t="shared" si="9"/>
        <v>0</v>
      </c>
      <c r="K89" s="29">
        <v>0</v>
      </c>
      <c r="L89" s="29">
        <v>0</v>
      </c>
      <c r="M89" s="29">
        <v>0</v>
      </c>
      <c r="N89" s="7" t="str">
        <f t="shared" si="10"/>
        <v xml:space="preserve"> </v>
      </c>
      <c r="O89" s="29">
        <v>0</v>
      </c>
      <c r="P89" s="8">
        <f t="shared" si="11"/>
        <v>-25000</v>
      </c>
    </row>
    <row r="90" spans="1:16" x14ac:dyDescent="0.2">
      <c r="A90" s="26">
        <v>42097</v>
      </c>
      <c r="B90" s="12" t="str">
        <f t="shared" si="6"/>
        <v>4</v>
      </c>
      <c r="C90" s="12" t="str">
        <f t="shared" si="7"/>
        <v>42</v>
      </c>
      <c r="D90" s="27" t="str">
        <f t="shared" si="8"/>
        <v>420</v>
      </c>
      <c r="E90" s="28" t="s">
        <v>106</v>
      </c>
      <c r="F90" s="29">
        <v>0</v>
      </c>
      <c r="G90" s="29">
        <v>0</v>
      </c>
      <c r="H90" s="29">
        <v>0</v>
      </c>
      <c r="I90" s="29">
        <v>0</v>
      </c>
      <c r="J90" s="7" t="str">
        <f t="shared" si="9"/>
        <v xml:space="preserve"> </v>
      </c>
      <c r="K90" s="29">
        <v>0</v>
      </c>
      <c r="L90" s="29">
        <v>0</v>
      </c>
      <c r="M90" s="29">
        <v>0</v>
      </c>
      <c r="N90" s="7" t="str">
        <f t="shared" si="10"/>
        <v xml:space="preserve"> </v>
      </c>
      <c r="O90" s="29">
        <v>0</v>
      </c>
      <c r="P90" s="8">
        <f t="shared" si="11"/>
        <v>0</v>
      </c>
    </row>
    <row r="91" spans="1:16" x14ac:dyDescent="0.2">
      <c r="A91" s="26">
        <v>42098</v>
      </c>
      <c r="B91" s="12" t="str">
        <f t="shared" si="6"/>
        <v>4</v>
      </c>
      <c r="C91" s="12" t="str">
        <f t="shared" si="7"/>
        <v>42</v>
      </c>
      <c r="D91" s="27" t="str">
        <f t="shared" si="8"/>
        <v>420</v>
      </c>
      <c r="E91" s="28" t="s">
        <v>107</v>
      </c>
      <c r="F91" s="29">
        <v>0</v>
      </c>
      <c r="G91" s="29">
        <v>0</v>
      </c>
      <c r="H91" s="29">
        <v>0</v>
      </c>
      <c r="I91" s="29">
        <v>0</v>
      </c>
      <c r="J91" s="7" t="str">
        <f t="shared" si="9"/>
        <v xml:space="preserve"> </v>
      </c>
      <c r="K91" s="29">
        <v>0</v>
      </c>
      <c r="L91" s="29">
        <v>0</v>
      </c>
      <c r="M91" s="29">
        <v>0</v>
      </c>
      <c r="N91" s="7" t="str">
        <f t="shared" si="10"/>
        <v xml:space="preserve"> </v>
      </c>
      <c r="O91" s="29">
        <v>0</v>
      </c>
      <c r="P91" s="8">
        <f t="shared" si="11"/>
        <v>0</v>
      </c>
    </row>
    <row r="92" spans="1:16" x14ac:dyDescent="0.2">
      <c r="A92" s="26">
        <v>42099</v>
      </c>
      <c r="B92" s="12" t="str">
        <f t="shared" si="6"/>
        <v>4</v>
      </c>
      <c r="C92" s="12" t="str">
        <f t="shared" si="7"/>
        <v>42</v>
      </c>
      <c r="D92" s="27" t="str">
        <f t="shared" si="8"/>
        <v>420</v>
      </c>
      <c r="E92" s="28" t="s">
        <v>108</v>
      </c>
      <c r="F92" s="29">
        <v>0</v>
      </c>
      <c r="G92" s="29">
        <v>0</v>
      </c>
      <c r="H92" s="29">
        <v>0</v>
      </c>
      <c r="I92" s="29">
        <v>25000</v>
      </c>
      <c r="J92" s="7" t="str">
        <f t="shared" si="9"/>
        <v xml:space="preserve"> </v>
      </c>
      <c r="K92" s="29">
        <v>25000</v>
      </c>
      <c r="L92" s="29">
        <v>0</v>
      </c>
      <c r="M92" s="29">
        <v>25000</v>
      </c>
      <c r="N92" s="7">
        <f t="shared" si="10"/>
        <v>1</v>
      </c>
      <c r="O92" s="29">
        <v>0</v>
      </c>
      <c r="P92" s="8">
        <f t="shared" si="11"/>
        <v>25000</v>
      </c>
    </row>
    <row r="93" spans="1:16" x14ac:dyDescent="0.2">
      <c r="A93" s="26">
        <v>42191</v>
      </c>
      <c r="B93" s="12" t="str">
        <f t="shared" si="6"/>
        <v>4</v>
      </c>
      <c r="C93" s="12" t="str">
        <f t="shared" si="7"/>
        <v>42</v>
      </c>
      <c r="D93" s="27" t="str">
        <f t="shared" si="8"/>
        <v>421</v>
      </c>
      <c r="E93" s="28" t="s">
        <v>109</v>
      </c>
      <c r="F93" s="29">
        <v>0</v>
      </c>
      <c r="G93" s="29">
        <v>0</v>
      </c>
      <c r="H93" s="29">
        <v>0</v>
      </c>
      <c r="I93" s="29">
        <v>3943.05</v>
      </c>
      <c r="J93" s="7" t="str">
        <f t="shared" si="9"/>
        <v xml:space="preserve"> </v>
      </c>
      <c r="K93" s="29">
        <v>3943.05</v>
      </c>
      <c r="L93" s="29">
        <v>0</v>
      </c>
      <c r="M93" s="29">
        <v>3943.05</v>
      </c>
      <c r="N93" s="7">
        <f t="shared" si="10"/>
        <v>1</v>
      </c>
      <c r="O93" s="29">
        <v>0</v>
      </c>
      <c r="P93" s="8">
        <f t="shared" si="11"/>
        <v>3943.05</v>
      </c>
    </row>
    <row r="94" spans="1:16" x14ac:dyDescent="0.2">
      <c r="A94" s="26">
        <v>45001</v>
      </c>
      <c r="B94" s="12" t="str">
        <f t="shared" si="6"/>
        <v>4</v>
      </c>
      <c r="C94" s="12" t="str">
        <f t="shared" si="7"/>
        <v>45</v>
      </c>
      <c r="D94" s="27" t="str">
        <f t="shared" si="8"/>
        <v>450</v>
      </c>
      <c r="E94" s="28" t="s">
        <v>110</v>
      </c>
      <c r="F94" s="29">
        <v>597883</v>
      </c>
      <c r="G94" s="29">
        <v>0</v>
      </c>
      <c r="H94" s="29">
        <v>597883</v>
      </c>
      <c r="I94" s="29">
        <v>597883</v>
      </c>
      <c r="J94" s="7">
        <f t="shared" si="9"/>
        <v>1</v>
      </c>
      <c r="K94" s="29">
        <v>597883</v>
      </c>
      <c r="L94" s="29">
        <v>0</v>
      </c>
      <c r="M94" s="29">
        <v>597883</v>
      </c>
      <c r="N94" s="7">
        <f t="shared" si="10"/>
        <v>1</v>
      </c>
      <c r="O94" s="29">
        <v>0</v>
      </c>
      <c r="P94" s="8">
        <f t="shared" si="11"/>
        <v>0</v>
      </c>
    </row>
    <row r="95" spans="1:16" x14ac:dyDescent="0.2">
      <c r="A95" s="26">
        <v>45002</v>
      </c>
      <c r="B95" s="12" t="str">
        <f t="shared" si="6"/>
        <v>4</v>
      </c>
      <c r="C95" s="12" t="str">
        <f t="shared" si="7"/>
        <v>45</v>
      </c>
      <c r="D95" s="27" t="str">
        <f t="shared" si="8"/>
        <v>450</v>
      </c>
      <c r="E95" s="28" t="s">
        <v>111</v>
      </c>
      <c r="F95" s="29">
        <v>10508800</v>
      </c>
      <c r="G95" s="29">
        <v>0</v>
      </c>
      <c r="H95" s="29">
        <v>10508800</v>
      </c>
      <c r="I95" s="29">
        <v>7446548.1500000004</v>
      </c>
      <c r="J95" s="7">
        <f t="shared" si="9"/>
        <v>0.7086011866245433</v>
      </c>
      <c r="K95" s="29">
        <v>7446548.1500000004</v>
      </c>
      <c r="L95" s="29">
        <v>0</v>
      </c>
      <c r="M95" s="29">
        <v>7446548.1500000004</v>
      </c>
      <c r="N95" s="7">
        <f t="shared" si="10"/>
        <v>1</v>
      </c>
      <c r="O95" s="29">
        <v>0</v>
      </c>
      <c r="P95" s="8">
        <f t="shared" si="11"/>
        <v>-3062251.8499999996</v>
      </c>
    </row>
    <row r="96" spans="1:16" x14ac:dyDescent="0.2">
      <c r="A96" s="26">
        <v>45004</v>
      </c>
      <c r="B96" s="12" t="str">
        <f t="shared" si="6"/>
        <v>4</v>
      </c>
      <c r="C96" s="12" t="str">
        <f t="shared" si="7"/>
        <v>45</v>
      </c>
      <c r="D96" s="27" t="str">
        <f t="shared" si="8"/>
        <v>450</v>
      </c>
      <c r="E96" s="28" t="s">
        <v>112</v>
      </c>
      <c r="F96" s="29">
        <v>3243068</v>
      </c>
      <c r="G96" s="29">
        <v>0</v>
      </c>
      <c r="H96" s="29">
        <v>3243068</v>
      </c>
      <c r="I96" s="29">
        <v>1995165.74</v>
      </c>
      <c r="J96" s="7">
        <f t="shared" si="9"/>
        <v>0.61520934497827362</v>
      </c>
      <c r="K96" s="29">
        <v>1995165.74</v>
      </c>
      <c r="L96" s="29">
        <v>0</v>
      </c>
      <c r="M96" s="29">
        <v>1995165.74</v>
      </c>
      <c r="N96" s="7">
        <f t="shared" si="10"/>
        <v>1</v>
      </c>
      <c r="O96" s="29">
        <v>0</v>
      </c>
      <c r="P96" s="8">
        <f t="shared" si="11"/>
        <v>-1247902.26</v>
      </c>
    </row>
    <row r="97" spans="1:16" x14ac:dyDescent="0.2">
      <c r="A97" s="26">
        <v>45005</v>
      </c>
      <c r="B97" s="12" t="str">
        <f t="shared" si="6"/>
        <v>4</v>
      </c>
      <c r="C97" s="12" t="str">
        <f t="shared" si="7"/>
        <v>45</v>
      </c>
      <c r="D97" s="27" t="str">
        <f t="shared" si="8"/>
        <v>450</v>
      </c>
      <c r="E97" s="28" t="s">
        <v>113</v>
      </c>
      <c r="F97" s="29">
        <v>845899</v>
      </c>
      <c r="G97" s="29">
        <v>0</v>
      </c>
      <c r="H97" s="29">
        <v>845899</v>
      </c>
      <c r="I97" s="29">
        <v>368808.29</v>
      </c>
      <c r="J97" s="7">
        <f t="shared" si="9"/>
        <v>0.43599565669187451</v>
      </c>
      <c r="K97" s="29">
        <v>368808.29</v>
      </c>
      <c r="L97" s="29">
        <v>0</v>
      </c>
      <c r="M97" s="29">
        <v>368808.29</v>
      </c>
      <c r="N97" s="7">
        <f t="shared" si="10"/>
        <v>1</v>
      </c>
      <c r="O97" s="29">
        <v>0</v>
      </c>
      <c r="P97" s="8">
        <f t="shared" si="11"/>
        <v>-477090.71</v>
      </c>
    </row>
    <row r="98" spans="1:16" x14ac:dyDescent="0.2">
      <c r="A98" s="26">
        <v>45007</v>
      </c>
      <c r="B98" s="12" t="str">
        <f t="shared" si="6"/>
        <v>4</v>
      </c>
      <c r="C98" s="12" t="str">
        <f t="shared" si="7"/>
        <v>45</v>
      </c>
      <c r="D98" s="27" t="str">
        <f t="shared" si="8"/>
        <v>450</v>
      </c>
      <c r="E98" s="28" t="s">
        <v>114</v>
      </c>
      <c r="F98" s="29">
        <v>455360</v>
      </c>
      <c r="G98" s="29">
        <v>0</v>
      </c>
      <c r="H98" s="29">
        <v>455360</v>
      </c>
      <c r="I98" s="29">
        <v>424484.28</v>
      </c>
      <c r="J98" s="7">
        <f t="shared" si="9"/>
        <v>0.93219492269852433</v>
      </c>
      <c r="K98" s="29">
        <v>424484.28</v>
      </c>
      <c r="L98" s="29">
        <v>0</v>
      </c>
      <c r="M98" s="29">
        <v>424484.28</v>
      </c>
      <c r="N98" s="7">
        <f t="shared" si="10"/>
        <v>1</v>
      </c>
      <c r="O98" s="29">
        <v>0</v>
      </c>
      <c r="P98" s="8">
        <f t="shared" si="11"/>
        <v>-30875.719999999972</v>
      </c>
    </row>
    <row r="99" spans="1:16" x14ac:dyDescent="0.2">
      <c r="A99" s="26">
        <v>45008</v>
      </c>
      <c r="B99" s="12" t="str">
        <f t="shared" si="6"/>
        <v>4</v>
      </c>
      <c r="C99" s="12" t="str">
        <f t="shared" si="7"/>
        <v>45</v>
      </c>
      <c r="D99" s="27" t="str">
        <f t="shared" si="8"/>
        <v>450</v>
      </c>
      <c r="E99" s="28" t="s">
        <v>115</v>
      </c>
      <c r="F99" s="29">
        <v>1375</v>
      </c>
      <c r="G99" s="29">
        <v>0</v>
      </c>
      <c r="H99" s="29">
        <v>1375</v>
      </c>
      <c r="I99" s="29">
        <v>0</v>
      </c>
      <c r="J99" s="7">
        <f t="shared" si="9"/>
        <v>0</v>
      </c>
      <c r="K99" s="29">
        <v>0</v>
      </c>
      <c r="L99" s="29">
        <v>0</v>
      </c>
      <c r="M99" s="29">
        <v>0</v>
      </c>
      <c r="N99" s="7" t="str">
        <f t="shared" si="10"/>
        <v xml:space="preserve"> </v>
      </c>
      <c r="O99" s="29">
        <v>0</v>
      </c>
      <c r="P99" s="8">
        <f t="shared" si="11"/>
        <v>-1375</v>
      </c>
    </row>
    <row r="100" spans="1:16" x14ac:dyDescent="0.2">
      <c r="A100" s="26">
        <v>45009</v>
      </c>
      <c r="B100" s="12" t="str">
        <f t="shared" si="6"/>
        <v>4</v>
      </c>
      <c r="C100" s="12" t="str">
        <f t="shared" si="7"/>
        <v>45</v>
      </c>
      <c r="D100" s="27" t="str">
        <f t="shared" si="8"/>
        <v>450</v>
      </c>
      <c r="E100" s="28" t="s">
        <v>116</v>
      </c>
      <c r="F100" s="29">
        <v>19500</v>
      </c>
      <c r="G100" s="29">
        <v>0</v>
      </c>
      <c r="H100" s="29">
        <v>19500</v>
      </c>
      <c r="I100" s="29">
        <v>0</v>
      </c>
      <c r="J100" s="7">
        <f t="shared" si="9"/>
        <v>0</v>
      </c>
      <c r="K100" s="29">
        <v>0</v>
      </c>
      <c r="L100" s="29">
        <v>0</v>
      </c>
      <c r="M100" s="29">
        <v>0</v>
      </c>
      <c r="N100" s="7" t="str">
        <f t="shared" si="10"/>
        <v xml:space="preserve"> </v>
      </c>
      <c r="O100" s="29">
        <v>0</v>
      </c>
      <c r="P100" s="8">
        <f t="shared" si="11"/>
        <v>-19500</v>
      </c>
    </row>
    <row r="101" spans="1:16" x14ac:dyDescent="0.2">
      <c r="A101" s="26">
        <v>45010</v>
      </c>
      <c r="B101" s="12" t="str">
        <f t="shared" si="6"/>
        <v>4</v>
      </c>
      <c r="C101" s="12" t="str">
        <f t="shared" si="7"/>
        <v>45</v>
      </c>
      <c r="D101" s="27" t="str">
        <f t="shared" si="8"/>
        <v>450</v>
      </c>
      <c r="E101" s="28" t="s">
        <v>117</v>
      </c>
      <c r="F101" s="29">
        <v>88000</v>
      </c>
      <c r="G101" s="29">
        <v>0</v>
      </c>
      <c r="H101" s="29">
        <v>88000</v>
      </c>
      <c r="I101" s="29">
        <v>88000</v>
      </c>
      <c r="J101" s="7">
        <f t="shared" si="9"/>
        <v>1</v>
      </c>
      <c r="K101" s="29">
        <v>88000</v>
      </c>
      <c r="L101" s="29">
        <v>0</v>
      </c>
      <c r="M101" s="29">
        <v>88000</v>
      </c>
      <c r="N101" s="7">
        <f t="shared" si="10"/>
        <v>1</v>
      </c>
      <c r="O101" s="29">
        <v>0</v>
      </c>
      <c r="P101" s="8">
        <f t="shared" si="11"/>
        <v>0</v>
      </c>
    </row>
    <row r="102" spans="1:16" x14ac:dyDescent="0.2">
      <c r="A102" s="26">
        <v>45011</v>
      </c>
      <c r="B102" s="12" t="str">
        <f t="shared" si="6"/>
        <v>4</v>
      </c>
      <c r="C102" s="12" t="str">
        <f t="shared" si="7"/>
        <v>45</v>
      </c>
      <c r="D102" s="27" t="str">
        <f t="shared" si="8"/>
        <v>450</v>
      </c>
      <c r="E102" s="28" t="s">
        <v>118</v>
      </c>
      <c r="F102" s="29">
        <v>810233</v>
      </c>
      <c r="G102" s="29">
        <v>0</v>
      </c>
      <c r="H102" s="29">
        <v>810233</v>
      </c>
      <c r="I102" s="29">
        <v>265734</v>
      </c>
      <c r="J102" s="7">
        <f t="shared" si="9"/>
        <v>0.32797232401050069</v>
      </c>
      <c r="K102" s="29">
        <v>265734</v>
      </c>
      <c r="L102" s="29">
        <v>0</v>
      </c>
      <c r="M102" s="29">
        <v>265734</v>
      </c>
      <c r="N102" s="7">
        <f t="shared" si="10"/>
        <v>1</v>
      </c>
      <c r="O102" s="29">
        <v>0</v>
      </c>
      <c r="P102" s="8">
        <f t="shared" si="11"/>
        <v>-544499</v>
      </c>
    </row>
    <row r="103" spans="1:16" x14ac:dyDescent="0.2">
      <c r="A103" s="26">
        <v>45016</v>
      </c>
      <c r="B103" s="12" t="str">
        <f t="shared" si="6"/>
        <v>4</v>
      </c>
      <c r="C103" s="12" t="str">
        <f t="shared" si="7"/>
        <v>45</v>
      </c>
      <c r="D103" s="27" t="str">
        <f t="shared" si="8"/>
        <v>450</v>
      </c>
      <c r="E103" s="28" t="s">
        <v>119</v>
      </c>
      <c r="F103" s="29">
        <v>167200</v>
      </c>
      <c r="G103" s="29">
        <v>0</v>
      </c>
      <c r="H103" s="29">
        <v>167200</v>
      </c>
      <c r="I103" s="29">
        <v>162873.63</v>
      </c>
      <c r="J103" s="7">
        <f t="shared" si="9"/>
        <v>0.97412458133971291</v>
      </c>
      <c r="K103" s="29">
        <v>162873.63</v>
      </c>
      <c r="L103" s="29">
        <v>0</v>
      </c>
      <c r="M103" s="29">
        <v>162873.63</v>
      </c>
      <c r="N103" s="7">
        <f t="shared" si="10"/>
        <v>1</v>
      </c>
      <c r="O103" s="29">
        <v>0</v>
      </c>
      <c r="P103" s="8">
        <f t="shared" si="11"/>
        <v>-4326.3699999999953</v>
      </c>
    </row>
    <row r="104" spans="1:16" x14ac:dyDescent="0.2">
      <c r="A104" s="26">
        <v>45017</v>
      </c>
      <c r="B104" s="12" t="str">
        <f t="shared" si="6"/>
        <v>4</v>
      </c>
      <c r="C104" s="12" t="str">
        <f t="shared" si="7"/>
        <v>45</v>
      </c>
      <c r="D104" s="27" t="str">
        <f t="shared" si="8"/>
        <v>450</v>
      </c>
      <c r="E104" s="28" t="s">
        <v>120</v>
      </c>
      <c r="F104" s="29">
        <v>391340</v>
      </c>
      <c r="G104" s="29">
        <v>0</v>
      </c>
      <c r="H104" s="29">
        <v>391340</v>
      </c>
      <c r="I104" s="29">
        <v>280702.98</v>
      </c>
      <c r="J104" s="7">
        <f t="shared" si="9"/>
        <v>0.71728670721112076</v>
      </c>
      <c r="K104" s="29">
        <v>280702.98</v>
      </c>
      <c r="L104" s="29">
        <v>0</v>
      </c>
      <c r="M104" s="29">
        <v>280702.98</v>
      </c>
      <c r="N104" s="7">
        <f t="shared" si="10"/>
        <v>1</v>
      </c>
      <c r="O104" s="29">
        <v>0</v>
      </c>
      <c r="P104" s="8">
        <f t="shared" si="11"/>
        <v>-110637.02000000002</v>
      </c>
    </row>
    <row r="105" spans="1:16" x14ac:dyDescent="0.2">
      <c r="A105" s="26">
        <v>45018</v>
      </c>
      <c r="B105" s="12" t="str">
        <f t="shared" si="6"/>
        <v>4</v>
      </c>
      <c r="C105" s="12" t="str">
        <f t="shared" si="7"/>
        <v>45</v>
      </c>
      <c r="D105" s="27" t="str">
        <f t="shared" si="8"/>
        <v>450</v>
      </c>
      <c r="E105" s="28" t="s">
        <v>121</v>
      </c>
      <c r="F105" s="29">
        <v>10500</v>
      </c>
      <c r="G105" s="29">
        <v>0</v>
      </c>
      <c r="H105" s="29">
        <v>10500</v>
      </c>
      <c r="I105" s="29">
        <v>6069</v>
      </c>
      <c r="J105" s="7">
        <f t="shared" si="9"/>
        <v>0.57799999999999996</v>
      </c>
      <c r="K105" s="29">
        <v>6069</v>
      </c>
      <c r="L105" s="29">
        <v>0</v>
      </c>
      <c r="M105" s="29">
        <v>6069</v>
      </c>
      <c r="N105" s="7">
        <f t="shared" si="10"/>
        <v>1</v>
      </c>
      <c r="O105" s="29">
        <v>0</v>
      </c>
      <c r="P105" s="8">
        <f t="shared" si="11"/>
        <v>-4431</v>
      </c>
    </row>
    <row r="106" spans="1:16" x14ac:dyDescent="0.2">
      <c r="A106" s="26">
        <v>45034</v>
      </c>
      <c r="B106" s="12" t="str">
        <f t="shared" si="6"/>
        <v>4</v>
      </c>
      <c r="C106" s="12" t="str">
        <f t="shared" si="7"/>
        <v>45</v>
      </c>
      <c r="D106" s="27" t="str">
        <f t="shared" si="8"/>
        <v>450</v>
      </c>
      <c r="E106" s="28" t="s">
        <v>122</v>
      </c>
      <c r="F106" s="29">
        <v>0</v>
      </c>
      <c r="G106" s="29">
        <v>0</v>
      </c>
      <c r="H106" s="29">
        <v>0</v>
      </c>
      <c r="I106" s="29">
        <v>101869.79</v>
      </c>
      <c r="J106" s="7" t="str">
        <f t="shared" si="9"/>
        <v xml:space="preserve"> </v>
      </c>
      <c r="K106" s="29">
        <v>101869.79</v>
      </c>
      <c r="L106" s="29">
        <v>0</v>
      </c>
      <c r="M106" s="29">
        <v>101869.79</v>
      </c>
      <c r="N106" s="7">
        <f t="shared" si="10"/>
        <v>1</v>
      </c>
      <c r="O106" s="29">
        <v>0</v>
      </c>
      <c r="P106" s="8">
        <f t="shared" si="11"/>
        <v>101869.79</v>
      </c>
    </row>
    <row r="107" spans="1:16" x14ac:dyDescent="0.2">
      <c r="A107" s="26">
        <v>45035</v>
      </c>
      <c r="B107" s="12" t="str">
        <f t="shared" si="6"/>
        <v>4</v>
      </c>
      <c r="C107" s="12" t="str">
        <f t="shared" si="7"/>
        <v>45</v>
      </c>
      <c r="D107" s="27" t="str">
        <f t="shared" si="8"/>
        <v>450</v>
      </c>
      <c r="E107" s="28" t="s">
        <v>123</v>
      </c>
      <c r="F107" s="29">
        <v>0</v>
      </c>
      <c r="G107" s="29">
        <v>0</v>
      </c>
      <c r="H107" s="29">
        <v>0</v>
      </c>
      <c r="I107" s="29">
        <v>1320849.98</v>
      </c>
      <c r="J107" s="7" t="str">
        <f t="shared" si="9"/>
        <v xml:space="preserve"> </v>
      </c>
      <c r="K107" s="29">
        <v>1320849.98</v>
      </c>
      <c r="L107" s="29">
        <v>0</v>
      </c>
      <c r="M107" s="29">
        <v>1320849.98</v>
      </c>
      <c r="N107" s="7">
        <f t="shared" si="10"/>
        <v>1</v>
      </c>
      <c r="O107" s="29">
        <v>0</v>
      </c>
      <c r="P107" s="8">
        <f t="shared" si="11"/>
        <v>1320849.98</v>
      </c>
    </row>
    <row r="108" spans="1:16" x14ac:dyDescent="0.2">
      <c r="A108" s="26">
        <v>45060</v>
      </c>
      <c r="B108" s="12" t="str">
        <f t="shared" si="6"/>
        <v>4</v>
      </c>
      <c r="C108" s="12" t="str">
        <f t="shared" si="7"/>
        <v>45</v>
      </c>
      <c r="D108" s="27" t="str">
        <f t="shared" si="8"/>
        <v>450</v>
      </c>
      <c r="E108" s="28" t="s">
        <v>124</v>
      </c>
      <c r="F108" s="29">
        <v>74457</v>
      </c>
      <c r="G108" s="29">
        <v>0</v>
      </c>
      <c r="H108" s="29">
        <v>74457</v>
      </c>
      <c r="I108" s="29">
        <v>56899.37</v>
      </c>
      <c r="J108" s="7">
        <f t="shared" si="9"/>
        <v>0.76419100957599695</v>
      </c>
      <c r="K108" s="29">
        <v>56899.37</v>
      </c>
      <c r="L108" s="29">
        <v>0</v>
      </c>
      <c r="M108" s="29">
        <v>56899.37</v>
      </c>
      <c r="N108" s="7">
        <f t="shared" si="10"/>
        <v>1</v>
      </c>
      <c r="O108" s="29">
        <v>0</v>
      </c>
      <c r="P108" s="8">
        <f t="shared" si="11"/>
        <v>-17557.629999999997</v>
      </c>
    </row>
    <row r="109" spans="1:16" x14ac:dyDescent="0.2">
      <c r="A109" s="26">
        <v>45080</v>
      </c>
      <c r="B109" s="12" t="str">
        <f t="shared" si="6"/>
        <v>4</v>
      </c>
      <c r="C109" s="12" t="str">
        <f t="shared" si="7"/>
        <v>45</v>
      </c>
      <c r="D109" s="27" t="str">
        <f t="shared" si="8"/>
        <v>450</v>
      </c>
      <c r="E109" s="28" t="s">
        <v>125</v>
      </c>
      <c r="F109" s="29">
        <v>0</v>
      </c>
      <c r="G109" s="29">
        <v>150000</v>
      </c>
      <c r="H109" s="29">
        <v>150000</v>
      </c>
      <c r="I109" s="29">
        <v>0</v>
      </c>
      <c r="J109" s="7">
        <f t="shared" si="9"/>
        <v>0</v>
      </c>
      <c r="K109" s="29">
        <v>0</v>
      </c>
      <c r="L109" s="29">
        <v>0</v>
      </c>
      <c r="M109" s="29">
        <v>0</v>
      </c>
      <c r="N109" s="7" t="str">
        <f t="shared" si="10"/>
        <v xml:space="preserve"> </v>
      </c>
      <c r="O109" s="29">
        <v>0</v>
      </c>
      <c r="P109" s="8">
        <f t="shared" si="11"/>
        <v>-150000</v>
      </c>
    </row>
    <row r="110" spans="1:16" x14ac:dyDescent="0.2">
      <c r="A110" s="26">
        <v>45081</v>
      </c>
      <c r="B110" s="12" t="str">
        <f t="shared" si="6"/>
        <v>4</v>
      </c>
      <c r="C110" s="12" t="str">
        <f t="shared" si="7"/>
        <v>45</v>
      </c>
      <c r="D110" s="27" t="str">
        <f t="shared" si="8"/>
        <v>450</v>
      </c>
      <c r="E110" s="28" t="s">
        <v>126</v>
      </c>
      <c r="F110" s="29">
        <v>217540</v>
      </c>
      <c r="G110" s="29">
        <v>0</v>
      </c>
      <c r="H110" s="29">
        <v>217540</v>
      </c>
      <c r="I110" s="29">
        <v>161757.23000000001</v>
      </c>
      <c r="J110" s="7">
        <f t="shared" si="9"/>
        <v>0.74357465293739089</v>
      </c>
      <c r="K110" s="29">
        <v>161757.23000000001</v>
      </c>
      <c r="L110" s="29">
        <v>0</v>
      </c>
      <c r="M110" s="29">
        <v>161757.23000000001</v>
      </c>
      <c r="N110" s="7">
        <f t="shared" si="10"/>
        <v>1</v>
      </c>
      <c r="O110" s="29">
        <v>0</v>
      </c>
      <c r="P110" s="8">
        <f t="shared" si="11"/>
        <v>-55782.76999999999</v>
      </c>
    </row>
    <row r="111" spans="1:16" x14ac:dyDescent="0.2">
      <c r="A111" s="26">
        <v>45082</v>
      </c>
      <c r="B111" s="12" t="str">
        <f t="shared" si="6"/>
        <v>4</v>
      </c>
      <c r="C111" s="12" t="str">
        <f t="shared" si="7"/>
        <v>45</v>
      </c>
      <c r="D111" s="27" t="str">
        <f t="shared" si="8"/>
        <v>450</v>
      </c>
      <c r="E111" s="28" t="s">
        <v>127</v>
      </c>
      <c r="F111" s="29">
        <v>1680000</v>
      </c>
      <c r="G111" s="29">
        <v>0</v>
      </c>
      <c r="H111" s="29">
        <v>1680000</v>
      </c>
      <c r="I111" s="29">
        <v>1268457.05</v>
      </c>
      <c r="J111" s="7">
        <f t="shared" si="9"/>
        <v>0.75503395833333331</v>
      </c>
      <c r="K111" s="29">
        <v>1268457.05</v>
      </c>
      <c r="L111" s="29">
        <v>0</v>
      </c>
      <c r="M111" s="29">
        <v>1268457.05</v>
      </c>
      <c r="N111" s="7">
        <f t="shared" si="10"/>
        <v>1</v>
      </c>
      <c r="O111" s="29">
        <v>0</v>
      </c>
      <c r="P111" s="8">
        <f t="shared" si="11"/>
        <v>-411542.94999999995</v>
      </c>
    </row>
    <row r="112" spans="1:16" x14ac:dyDescent="0.2">
      <c r="A112" s="26">
        <v>45084</v>
      </c>
      <c r="B112" s="12" t="str">
        <f t="shared" si="6"/>
        <v>4</v>
      </c>
      <c r="C112" s="12" t="str">
        <f t="shared" si="7"/>
        <v>45</v>
      </c>
      <c r="D112" s="27" t="str">
        <f t="shared" si="8"/>
        <v>450</v>
      </c>
      <c r="E112" s="28" t="s">
        <v>128</v>
      </c>
      <c r="F112" s="29">
        <v>570000</v>
      </c>
      <c r="G112" s="29">
        <v>0</v>
      </c>
      <c r="H112" s="29">
        <v>570000</v>
      </c>
      <c r="I112" s="29">
        <v>550179.22</v>
      </c>
      <c r="J112" s="7">
        <f t="shared" si="9"/>
        <v>0.96522670175438596</v>
      </c>
      <c r="K112" s="29">
        <v>550179.22</v>
      </c>
      <c r="L112" s="29">
        <v>0</v>
      </c>
      <c r="M112" s="29">
        <v>550179.22</v>
      </c>
      <c r="N112" s="7">
        <f t="shared" si="10"/>
        <v>1</v>
      </c>
      <c r="O112" s="29">
        <v>0</v>
      </c>
      <c r="P112" s="8">
        <f t="shared" si="11"/>
        <v>-19820.780000000028</v>
      </c>
    </row>
    <row r="113" spans="1:16" x14ac:dyDescent="0.2">
      <c r="A113" s="26">
        <v>45085</v>
      </c>
      <c r="B113" s="12" t="str">
        <f t="shared" si="6"/>
        <v>4</v>
      </c>
      <c r="C113" s="12" t="str">
        <f t="shared" si="7"/>
        <v>45</v>
      </c>
      <c r="D113" s="27" t="str">
        <f t="shared" si="8"/>
        <v>450</v>
      </c>
      <c r="E113" s="28" t="s">
        <v>129</v>
      </c>
      <c r="F113" s="29">
        <v>0</v>
      </c>
      <c r="G113" s="29">
        <v>1500000</v>
      </c>
      <c r="H113" s="29">
        <v>1500000</v>
      </c>
      <c r="I113" s="29">
        <v>1500000</v>
      </c>
      <c r="J113" s="7">
        <f t="shared" si="9"/>
        <v>1</v>
      </c>
      <c r="K113" s="29">
        <v>1500000</v>
      </c>
      <c r="L113" s="29">
        <v>0</v>
      </c>
      <c r="M113" s="29">
        <v>1500000</v>
      </c>
      <c r="N113" s="7">
        <f t="shared" si="10"/>
        <v>1</v>
      </c>
      <c r="O113" s="29">
        <v>0</v>
      </c>
      <c r="P113" s="8">
        <f t="shared" si="11"/>
        <v>0</v>
      </c>
    </row>
    <row r="114" spans="1:16" x14ac:dyDescent="0.2">
      <c r="A114" s="26">
        <v>45086</v>
      </c>
      <c r="B114" s="12" t="str">
        <f t="shared" si="6"/>
        <v>4</v>
      </c>
      <c r="C114" s="12" t="str">
        <f t="shared" si="7"/>
        <v>45</v>
      </c>
      <c r="D114" s="27" t="str">
        <f t="shared" si="8"/>
        <v>450</v>
      </c>
      <c r="E114" s="28" t="s">
        <v>130</v>
      </c>
      <c r="F114" s="29">
        <v>0</v>
      </c>
      <c r="G114" s="29">
        <v>0</v>
      </c>
      <c r="H114" s="29">
        <v>0</v>
      </c>
      <c r="I114" s="29">
        <v>22500</v>
      </c>
      <c r="J114" s="7" t="str">
        <f t="shared" si="9"/>
        <v xml:space="preserve"> </v>
      </c>
      <c r="K114" s="29">
        <v>22500</v>
      </c>
      <c r="L114" s="29">
        <v>0</v>
      </c>
      <c r="M114" s="29">
        <v>22500</v>
      </c>
      <c r="N114" s="7">
        <f t="shared" si="10"/>
        <v>1</v>
      </c>
      <c r="O114" s="29">
        <v>0</v>
      </c>
      <c r="P114" s="8">
        <f t="shared" si="11"/>
        <v>22500</v>
      </c>
    </row>
    <row r="115" spans="1:16" x14ac:dyDescent="0.2">
      <c r="A115" s="26">
        <v>45088</v>
      </c>
      <c r="B115" s="12" t="str">
        <f t="shared" si="6"/>
        <v>4</v>
      </c>
      <c r="C115" s="12" t="str">
        <f t="shared" si="7"/>
        <v>45</v>
      </c>
      <c r="D115" s="27" t="str">
        <f t="shared" si="8"/>
        <v>450</v>
      </c>
      <c r="E115" s="28" t="s">
        <v>131</v>
      </c>
      <c r="F115" s="29">
        <v>1981175</v>
      </c>
      <c r="G115" s="29">
        <v>0</v>
      </c>
      <c r="H115" s="29">
        <v>1981175</v>
      </c>
      <c r="I115" s="29">
        <v>832584.2</v>
      </c>
      <c r="J115" s="7">
        <f t="shared" si="9"/>
        <v>0.42024768130023848</v>
      </c>
      <c r="K115" s="29">
        <v>832584.2</v>
      </c>
      <c r="L115" s="29">
        <v>0</v>
      </c>
      <c r="M115" s="29">
        <v>832584.2</v>
      </c>
      <c r="N115" s="7">
        <f t="shared" si="10"/>
        <v>1</v>
      </c>
      <c r="O115" s="29">
        <v>0</v>
      </c>
      <c r="P115" s="8">
        <f t="shared" si="11"/>
        <v>-1148590.8</v>
      </c>
    </row>
    <row r="116" spans="1:16" x14ac:dyDescent="0.2">
      <c r="A116" s="26">
        <v>45091</v>
      </c>
      <c r="B116" s="12" t="str">
        <f t="shared" si="6"/>
        <v>4</v>
      </c>
      <c r="C116" s="12" t="str">
        <f t="shared" si="7"/>
        <v>45</v>
      </c>
      <c r="D116" s="27" t="str">
        <f t="shared" si="8"/>
        <v>450</v>
      </c>
      <c r="E116" s="28" t="s">
        <v>132</v>
      </c>
      <c r="F116" s="29">
        <v>66479</v>
      </c>
      <c r="G116" s="29">
        <v>0</v>
      </c>
      <c r="H116" s="29">
        <v>66479</v>
      </c>
      <c r="I116" s="29">
        <v>0</v>
      </c>
      <c r="J116" s="7">
        <f t="shared" si="9"/>
        <v>0</v>
      </c>
      <c r="K116" s="29">
        <v>0</v>
      </c>
      <c r="L116" s="29">
        <v>0</v>
      </c>
      <c r="M116" s="29">
        <v>0</v>
      </c>
      <c r="N116" s="7" t="str">
        <f t="shared" si="10"/>
        <v xml:space="preserve"> </v>
      </c>
      <c r="O116" s="29">
        <v>0</v>
      </c>
      <c r="P116" s="8">
        <f t="shared" si="11"/>
        <v>-66479</v>
      </c>
    </row>
    <row r="117" spans="1:16" x14ac:dyDescent="0.2">
      <c r="A117" s="26">
        <v>45101</v>
      </c>
      <c r="B117" s="12" t="str">
        <f t="shared" ref="B117:B132" si="12">LEFT(A117,1)</f>
        <v>4</v>
      </c>
      <c r="C117" s="12" t="str">
        <f t="shared" ref="C117:C132" si="13">LEFT(A117,2)</f>
        <v>45</v>
      </c>
      <c r="D117" s="27" t="str">
        <f t="shared" ref="D117:D132" si="14">LEFT(A117,3)</f>
        <v>451</v>
      </c>
      <c r="E117" s="28" t="s">
        <v>133</v>
      </c>
      <c r="F117" s="29">
        <v>0</v>
      </c>
      <c r="G117" s="29">
        <v>0</v>
      </c>
      <c r="H117" s="29">
        <v>0</v>
      </c>
      <c r="I117" s="29">
        <v>0</v>
      </c>
      <c r="J117" s="7" t="str">
        <f t="shared" ref="J117:J132" si="15">IF(H117=0," ",I117/H117)</f>
        <v xml:space="preserve"> </v>
      </c>
      <c r="K117" s="29">
        <v>0</v>
      </c>
      <c r="L117" s="29">
        <v>0</v>
      </c>
      <c r="M117" s="29">
        <v>0</v>
      </c>
      <c r="N117" s="7" t="str">
        <f t="shared" ref="N117:N132" si="16">IF(I117=0," ",M117/I117)</f>
        <v xml:space="preserve"> </v>
      </c>
      <c r="O117" s="29">
        <v>0</v>
      </c>
      <c r="P117" s="8">
        <f t="shared" ref="P117:P132" si="17">I117-H117</f>
        <v>0</v>
      </c>
    </row>
    <row r="118" spans="1:16" x14ac:dyDescent="0.2">
      <c r="A118" s="26">
        <v>45161</v>
      </c>
      <c r="B118" s="12" t="str">
        <f t="shared" si="12"/>
        <v>4</v>
      </c>
      <c r="C118" s="12" t="str">
        <f t="shared" si="13"/>
        <v>45</v>
      </c>
      <c r="D118" s="27" t="str">
        <f t="shared" si="14"/>
        <v>451</v>
      </c>
      <c r="E118" s="28" t="s">
        <v>134</v>
      </c>
      <c r="F118" s="29">
        <v>201930</v>
      </c>
      <c r="G118" s="29">
        <v>0</v>
      </c>
      <c r="H118" s="29">
        <v>201930</v>
      </c>
      <c r="I118" s="29">
        <v>121158.18</v>
      </c>
      <c r="J118" s="7">
        <f t="shared" si="15"/>
        <v>0.60000089139800916</v>
      </c>
      <c r="K118" s="29">
        <v>121158.18</v>
      </c>
      <c r="L118" s="29">
        <v>0</v>
      </c>
      <c r="M118" s="29">
        <v>121158.18</v>
      </c>
      <c r="N118" s="7">
        <f t="shared" si="16"/>
        <v>1</v>
      </c>
      <c r="O118" s="29">
        <v>0</v>
      </c>
      <c r="P118" s="8">
        <f t="shared" si="17"/>
        <v>-80771.820000000007</v>
      </c>
    </row>
    <row r="119" spans="1:16" x14ac:dyDescent="0.2">
      <c r="A119" s="26">
        <v>45162</v>
      </c>
      <c r="B119" s="12" t="str">
        <f t="shared" si="12"/>
        <v>4</v>
      </c>
      <c r="C119" s="12" t="str">
        <f t="shared" si="13"/>
        <v>45</v>
      </c>
      <c r="D119" s="27" t="str">
        <f t="shared" si="14"/>
        <v>451</v>
      </c>
      <c r="E119" s="28" t="s">
        <v>135</v>
      </c>
      <c r="F119" s="29">
        <v>161544</v>
      </c>
      <c r="G119" s="29">
        <v>0</v>
      </c>
      <c r="H119" s="29">
        <v>161544</v>
      </c>
      <c r="I119" s="29">
        <v>96926.54</v>
      </c>
      <c r="J119" s="7">
        <f t="shared" si="15"/>
        <v>0.6000008666369534</v>
      </c>
      <c r="K119" s="29">
        <v>96926.54</v>
      </c>
      <c r="L119" s="29">
        <v>0</v>
      </c>
      <c r="M119" s="29">
        <v>96926.54</v>
      </c>
      <c r="N119" s="7">
        <f t="shared" si="16"/>
        <v>1</v>
      </c>
      <c r="O119" s="29">
        <v>0</v>
      </c>
      <c r="P119" s="8">
        <f t="shared" si="17"/>
        <v>-64617.460000000006</v>
      </c>
    </row>
    <row r="120" spans="1:16" x14ac:dyDescent="0.2">
      <c r="A120" s="26">
        <v>45164</v>
      </c>
      <c r="B120" s="12" t="str">
        <f t="shared" si="12"/>
        <v>4</v>
      </c>
      <c r="C120" s="12" t="str">
        <f t="shared" si="13"/>
        <v>45</v>
      </c>
      <c r="D120" s="27" t="str">
        <f t="shared" si="14"/>
        <v>451</v>
      </c>
      <c r="E120" s="28" t="s">
        <v>136</v>
      </c>
      <c r="F120" s="29">
        <v>0</v>
      </c>
      <c r="G120" s="29">
        <v>82320</v>
      </c>
      <c r="H120" s="29">
        <v>82320</v>
      </c>
      <c r="I120" s="29">
        <v>72345</v>
      </c>
      <c r="J120" s="7">
        <f t="shared" si="15"/>
        <v>0.87882653061224492</v>
      </c>
      <c r="K120" s="29">
        <v>82320</v>
      </c>
      <c r="L120" s="29">
        <v>9975</v>
      </c>
      <c r="M120" s="29">
        <v>72345</v>
      </c>
      <c r="N120" s="7">
        <f t="shared" si="16"/>
        <v>1</v>
      </c>
      <c r="O120" s="29">
        <v>0</v>
      </c>
      <c r="P120" s="8">
        <f t="shared" si="17"/>
        <v>-9975</v>
      </c>
    </row>
    <row r="121" spans="1:16" x14ac:dyDescent="0.2">
      <c r="A121" s="26">
        <v>45167</v>
      </c>
      <c r="B121" s="12" t="str">
        <f t="shared" si="12"/>
        <v>4</v>
      </c>
      <c r="C121" s="12" t="str">
        <f t="shared" si="13"/>
        <v>45</v>
      </c>
      <c r="D121" s="27" t="str">
        <f t="shared" si="14"/>
        <v>451</v>
      </c>
      <c r="E121" s="28" t="s">
        <v>137</v>
      </c>
      <c r="F121" s="29">
        <v>0</v>
      </c>
      <c r="G121" s="29">
        <v>0</v>
      </c>
      <c r="H121" s="29">
        <v>0</v>
      </c>
      <c r="I121" s="29">
        <v>67646.09</v>
      </c>
      <c r="J121" s="7" t="str">
        <f t="shared" si="15"/>
        <v xml:space="preserve"> </v>
      </c>
      <c r="K121" s="29">
        <v>67646.09</v>
      </c>
      <c r="L121" s="29">
        <v>0</v>
      </c>
      <c r="M121" s="29">
        <v>67646.09</v>
      </c>
      <c r="N121" s="7">
        <f t="shared" si="16"/>
        <v>1</v>
      </c>
      <c r="O121" s="29">
        <v>0</v>
      </c>
      <c r="P121" s="8">
        <f t="shared" si="17"/>
        <v>67646.09</v>
      </c>
    </row>
    <row r="122" spans="1:16" x14ac:dyDescent="0.2">
      <c r="A122" s="26">
        <v>45168</v>
      </c>
      <c r="B122" s="12" t="str">
        <f t="shared" si="12"/>
        <v>4</v>
      </c>
      <c r="C122" s="12" t="str">
        <f t="shared" si="13"/>
        <v>45</v>
      </c>
      <c r="D122" s="27" t="str">
        <f t="shared" si="14"/>
        <v>451</v>
      </c>
      <c r="E122" s="28" t="s">
        <v>138</v>
      </c>
      <c r="F122" s="29">
        <v>242316</v>
      </c>
      <c r="G122" s="29">
        <v>0</v>
      </c>
      <c r="H122" s="29">
        <v>242316</v>
      </c>
      <c r="I122" s="29">
        <v>145389.82</v>
      </c>
      <c r="J122" s="7">
        <f t="shared" si="15"/>
        <v>0.60000090790537974</v>
      </c>
      <c r="K122" s="29">
        <v>145389.82</v>
      </c>
      <c r="L122" s="29">
        <v>0</v>
      </c>
      <c r="M122" s="29">
        <v>145389.82</v>
      </c>
      <c r="N122" s="7">
        <f t="shared" si="16"/>
        <v>1</v>
      </c>
      <c r="O122" s="29">
        <v>0</v>
      </c>
      <c r="P122" s="8">
        <f t="shared" si="17"/>
        <v>-96926.18</v>
      </c>
    </row>
    <row r="123" spans="1:16" x14ac:dyDescent="0.2">
      <c r="A123" s="26">
        <v>45169</v>
      </c>
      <c r="B123" s="12" t="str">
        <f t="shared" si="12"/>
        <v>4</v>
      </c>
      <c r="C123" s="12" t="str">
        <f t="shared" si="13"/>
        <v>45</v>
      </c>
      <c r="D123" s="27" t="str">
        <f t="shared" si="14"/>
        <v>451</v>
      </c>
      <c r="E123" s="28" t="s">
        <v>139</v>
      </c>
      <c r="F123" s="29">
        <v>63092</v>
      </c>
      <c r="G123" s="29">
        <v>0</v>
      </c>
      <c r="H123" s="29">
        <v>63092</v>
      </c>
      <c r="I123" s="29">
        <v>0</v>
      </c>
      <c r="J123" s="7">
        <f t="shared" si="15"/>
        <v>0</v>
      </c>
      <c r="K123" s="29">
        <v>0</v>
      </c>
      <c r="L123" s="29">
        <v>0</v>
      </c>
      <c r="M123" s="29">
        <v>0</v>
      </c>
      <c r="N123" s="7" t="str">
        <f t="shared" si="16"/>
        <v xml:space="preserve"> </v>
      </c>
      <c r="O123" s="29">
        <v>0</v>
      </c>
      <c r="P123" s="8">
        <f t="shared" si="17"/>
        <v>-63092</v>
      </c>
    </row>
    <row r="124" spans="1:16" x14ac:dyDescent="0.2">
      <c r="A124" s="26">
        <v>45170</v>
      </c>
      <c r="B124" s="12" t="str">
        <f t="shared" si="12"/>
        <v>4</v>
      </c>
      <c r="C124" s="12" t="str">
        <f t="shared" si="13"/>
        <v>45</v>
      </c>
      <c r="D124" s="27" t="str">
        <f t="shared" si="14"/>
        <v>451</v>
      </c>
      <c r="E124" s="28" t="s">
        <v>140</v>
      </c>
      <c r="F124" s="29">
        <v>0</v>
      </c>
      <c r="G124" s="29">
        <v>0</v>
      </c>
      <c r="H124" s="29">
        <v>0</v>
      </c>
      <c r="I124" s="29">
        <v>0</v>
      </c>
      <c r="J124" s="7" t="str">
        <f t="shared" si="15"/>
        <v xml:space="preserve"> </v>
      </c>
      <c r="K124" s="29">
        <v>0</v>
      </c>
      <c r="L124" s="29">
        <v>0</v>
      </c>
      <c r="M124" s="29">
        <v>0</v>
      </c>
      <c r="N124" s="7" t="str">
        <f t="shared" si="16"/>
        <v xml:space="preserve"> </v>
      </c>
      <c r="O124" s="29">
        <v>0</v>
      </c>
      <c r="P124" s="8">
        <f t="shared" si="17"/>
        <v>0</v>
      </c>
    </row>
    <row r="125" spans="1:16" x14ac:dyDescent="0.2">
      <c r="A125" s="26">
        <v>45171</v>
      </c>
      <c r="B125" s="12" t="str">
        <f t="shared" si="12"/>
        <v>4</v>
      </c>
      <c r="C125" s="12" t="str">
        <f t="shared" si="13"/>
        <v>45</v>
      </c>
      <c r="D125" s="27" t="str">
        <f t="shared" si="14"/>
        <v>451</v>
      </c>
      <c r="E125" s="28" t="s">
        <v>141</v>
      </c>
      <c r="F125" s="29">
        <v>0</v>
      </c>
      <c r="G125" s="29">
        <v>96425</v>
      </c>
      <c r="H125" s="29">
        <v>96425</v>
      </c>
      <c r="I125" s="29">
        <v>196175</v>
      </c>
      <c r="J125" s="7">
        <f t="shared" si="15"/>
        <v>2.0344827586206895</v>
      </c>
      <c r="K125" s="29">
        <v>196175</v>
      </c>
      <c r="L125" s="29">
        <v>0</v>
      </c>
      <c r="M125" s="29">
        <v>196175</v>
      </c>
      <c r="N125" s="7">
        <f t="shared" si="16"/>
        <v>1</v>
      </c>
      <c r="O125" s="29">
        <v>0</v>
      </c>
      <c r="P125" s="8">
        <f t="shared" si="17"/>
        <v>99750</v>
      </c>
    </row>
    <row r="126" spans="1:16" x14ac:dyDescent="0.2">
      <c r="A126" s="26">
        <v>46164</v>
      </c>
      <c r="B126" s="12" t="str">
        <f t="shared" si="12"/>
        <v>4</v>
      </c>
      <c r="C126" s="12" t="str">
        <f t="shared" si="13"/>
        <v>46</v>
      </c>
      <c r="D126" s="27" t="str">
        <f t="shared" si="14"/>
        <v>461</v>
      </c>
      <c r="E126" s="28" t="s">
        <v>142</v>
      </c>
      <c r="F126" s="29">
        <v>0</v>
      </c>
      <c r="G126" s="29">
        <v>0</v>
      </c>
      <c r="H126" s="29">
        <v>0</v>
      </c>
      <c r="I126" s="29">
        <v>0</v>
      </c>
      <c r="J126" s="7" t="str">
        <f t="shared" si="15"/>
        <v xml:space="preserve"> </v>
      </c>
      <c r="K126" s="29">
        <v>0</v>
      </c>
      <c r="L126" s="29">
        <v>0</v>
      </c>
      <c r="M126" s="29">
        <v>0</v>
      </c>
      <c r="N126" s="7" t="str">
        <f t="shared" si="16"/>
        <v xml:space="preserve"> </v>
      </c>
      <c r="O126" s="29">
        <v>0</v>
      </c>
      <c r="P126" s="8">
        <f t="shared" si="17"/>
        <v>0</v>
      </c>
    </row>
    <row r="127" spans="1:16" x14ac:dyDescent="0.2">
      <c r="A127" s="26">
        <v>46300</v>
      </c>
      <c r="B127" s="12" t="str">
        <f t="shared" si="12"/>
        <v>4</v>
      </c>
      <c r="C127" s="12" t="str">
        <f t="shared" si="13"/>
        <v>46</v>
      </c>
      <c r="D127" s="27" t="str">
        <f t="shared" si="14"/>
        <v>463</v>
      </c>
      <c r="E127" s="28" t="s">
        <v>143</v>
      </c>
      <c r="F127" s="29">
        <v>0</v>
      </c>
      <c r="G127" s="29">
        <v>0</v>
      </c>
      <c r="H127" s="29">
        <v>0</v>
      </c>
      <c r="I127" s="29">
        <v>574977</v>
      </c>
      <c r="J127" s="7" t="str">
        <f t="shared" si="15"/>
        <v xml:space="preserve"> </v>
      </c>
      <c r="K127" s="29">
        <v>574977</v>
      </c>
      <c r="L127" s="29">
        <v>0</v>
      </c>
      <c r="M127" s="29">
        <v>574977</v>
      </c>
      <c r="N127" s="7">
        <f t="shared" si="16"/>
        <v>1</v>
      </c>
      <c r="O127" s="29">
        <v>0</v>
      </c>
      <c r="P127" s="8">
        <f t="shared" si="17"/>
        <v>574977</v>
      </c>
    </row>
    <row r="128" spans="1:16" x14ac:dyDescent="0.2">
      <c r="A128" s="26">
        <v>46607</v>
      </c>
      <c r="B128" s="12" t="str">
        <f t="shared" si="12"/>
        <v>4</v>
      </c>
      <c r="C128" s="12" t="str">
        <f t="shared" si="13"/>
        <v>46</v>
      </c>
      <c r="D128" s="27" t="str">
        <f t="shared" si="14"/>
        <v>466</v>
      </c>
      <c r="E128" s="28" t="s">
        <v>144</v>
      </c>
      <c r="F128" s="29">
        <v>0</v>
      </c>
      <c r="G128" s="29">
        <v>18794.88</v>
      </c>
      <c r="H128" s="29">
        <v>18794.88</v>
      </c>
      <c r="I128" s="29">
        <v>0</v>
      </c>
      <c r="J128" s="7">
        <f t="shared" si="15"/>
        <v>0</v>
      </c>
      <c r="K128" s="29">
        <v>0</v>
      </c>
      <c r="L128" s="29">
        <v>0</v>
      </c>
      <c r="M128" s="29">
        <v>0</v>
      </c>
      <c r="N128" s="7" t="str">
        <f t="shared" si="16"/>
        <v xml:space="preserve"> </v>
      </c>
      <c r="O128" s="29">
        <v>0</v>
      </c>
      <c r="P128" s="8">
        <f t="shared" si="17"/>
        <v>-18794.88</v>
      </c>
    </row>
    <row r="129" spans="1:16" x14ac:dyDescent="0.2">
      <c r="A129" s="26">
        <v>49015</v>
      </c>
      <c r="B129" s="12" t="str">
        <f t="shared" si="12"/>
        <v>4</v>
      </c>
      <c r="C129" s="12" t="str">
        <f t="shared" si="13"/>
        <v>49</v>
      </c>
      <c r="D129" s="27" t="str">
        <f t="shared" si="14"/>
        <v>490</v>
      </c>
      <c r="E129" s="28" t="s">
        <v>145</v>
      </c>
      <c r="F129" s="29">
        <v>27528</v>
      </c>
      <c r="G129" s="29">
        <v>0</v>
      </c>
      <c r="H129" s="29">
        <v>27528</v>
      </c>
      <c r="I129" s="29">
        <v>0</v>
      </c>
      <c r="J129" s="7">
        <f t="shared" si="15"/>
        <v>0</v>
      </c>
      <c r="K129" s="29">
        <v>0</v>
      </c>
      <c r="L129" s="29">
        <v>0</v>
      </c>
      <c r="M129" s="29">
        <v>0</v>
      </c>
      <c r="N129" s="7" t="str">
        <f t="shared" si="16"/>
        <v xml:space="preserve"> </v>
      </c>
      <c r="O129" s="29">
        <v>0</v>
      </c>
      <c r="P129" s="8">
        <f t="shared" si="17"/>
        <v>-27528</v>
      </c>
    </row>
    <row r="130" spans="1:16" x14ac:dyDescent="0.2">
      <c r="A130" s="26">
        <v>49115</v>
      </c>
      <c r="B130" s="12" t="str">
        <f t="shared" si="12"/>
        <v>4</v>
      </c>
      <c r="C130" s="12" t="str">
        <f t="shared" si="13"/>
        <v>49</v>
      </c>
      <c r="D130" s="27" t="str">
        <f t="shared" si="14"/>
        <v>491</v>
      </c>
      <c r="E130" s="28" t="s">
        <v>146</v>
      </c>
      <c r="F130" s="29">
        <v>0</v>
      </c>
      <c r="G130" s="29">
        <v>0</v>
      </c>
      <c r="H130" s="29">
        <v>0</v>
      </c>
      <c r="I130" s="29">
        <v>20645.96</v>
      </c>
      <c r="J130" s="7" t="str">
        <f t="shared" si="15"/>
        <v xml:space="preserve"> </v>
      </c>
      <c r="K130" s="29">
        <v>20645.96</v>
      </c>
      <c r="L130" s="29">
        <v>0</v>
      </c>
      <c r="M130" s="29">
        <v>20645.96</v>
      </c>
      <c r="N130" s="7">
        <f t="shared" si="16"/>
        <v>1</v>
      </c>
      <c r="O130" s="29">
        <v>0</v>
      </c>
      <c r="P130" s="8">
        <f t="shared" si="17"/>
        <v>20645.96</v>
      </c>
    </row>
    <row r="131" spans="1:16" x14ac:dyDescent="0.2">
      <c r="A131" s="26">
        <v>49117</v>
      </c>
      <c r="B131" s="12" t="str">
        <f t="shared" si="12"/>
        <v>4</v>
      </c>
      <c r="C131" s="12" t="str">
        <f t="shared" si="13"/>
        <v>49</v>
      </c>
      <c r="D131" s="27" t="str">
        <f t="shared" si="14"/>
        <v>491</v>
      </c>
      <c r="E131" s="28" t="s">
        <v>147</v>
      </c>
      <c r="F131" s="29">
        <v>0</v>
      </c>
      <c r="G131" s="29">
        <v>0</v>
      </c>
      <c r="H131" s="29">
        <v>0</v>
      </c>
      <c r="I131" s="29">
        <v>25895.81</v>
      </c>
      <c r="J131" s="7" t="str">
        <f t="shared" si="15"/>
        <v xml:space="preserve"> </v>
      </c>
      <c r="K131" s="29">
        <v>25895.81</v>
      </c>
      <c r="L131" s="29">
        <v>0</v>
      </c>
      <c r="M131" s="29">
        <v>25895.81</v>
      </c>
      <c r="N131" s="7">
        <f t="shared" si="16"/>
        <v>1</v>
      </c>
      <c r="O131" s="29">
        <v>0</v>
      </c>
      <c r="P131" s="8">
        <f t="shared" si="17"/>
        <v>25895.81</v>
      </c>
    </row>
    <row r="132" spans="1:16" x14ac:dyDescent="0.2">
      <c r="A132" s="26">
        <v>49118</v>
      </c>
      <c r="B132" s="12" t="str">
        <f t="shared" si="12"/>
        <v>4</v>
      </c>
      <c r="C132" s="12" t="str">
        <f t="shared" si="13"/>
        <v>49</v>
      </c>
      <c r="D132" s="27" t="str">
        <f t="shared" si="14"/>
        <v>491</v>
      </c>
      <c r="E132" s="28" t="s">
        <v>148</v>
      </c>
      <c r="F132" s="29">
        <v>0</v>
      </c>
      <c r="G132" s="29">
        <v>0</v>
      </c>
      <c r="H132" s="29">
        <v>0</v>
      </c>
      <c r="I132" s="29">
        <v>0</v>
      </c>
      <c r="J132" s="7" t="str">
        <f t="shared" si="15"/>
        <v xml:space="preserve"> </v>
      </c>
      <c r="K132" s="29">
        <v>0</v>
      </c>
      <c r="L132" s="29">
        <v>0</v>
      </c>
      <c r="M132" s="29">
        <v>0</v>
      </c>
      <c r="N132" s="7" t="str">
        <f t="shared" si="16"/>
        <v xml:space="preserve"> </v>
      </c>
      <c r="O132" s="29">
        <v>0</v>
      </c>
      <c r="P132" s="8">
        <f t="shared" si="17"/>
        <v>0</v>
      </c>
    </row>
    <row r="133" spans="1:16" x14ac:dyDescent="0.2">
      <c r="A133" s="26">
        <v>49119</v>
      </c>
      <c r="B133" s="12" t="str">
        <f t="shared" ref="B133:B148" si="18">LEFT(A133,1)</f>
        <v>4</v>
      </c>
      <c r="C133" s="12" t="str">
        <f t="shared" ref="C133:C148" si="19">LEFT(A133,2)</f>
        <v>49</v>
      </c>
      <c r="D133" s="27" t="str">
        <f t="shared" ref="D133:D148" si="20">LEFT(A133,3)</f>
        <v>491</v>
      </c>
      <c r="E133" s="28" t="s">
        <v>149</v>
      </c>
      <c r="F133" s="29">
        <v>0</v>
      </c>
      <c r="G133" s="29">
        <v>0</v>
      </c>
      <c r="H133" s="29">
        <v>0</v>
      </c>
      <c r="I133" s="29">
        <v>0</v>
      </c>
      <c r="J133" s="7" t="str">
        <f t="shared" ref="J133:J148" si="21">IF(H133=0," ",I133/H133)</f>
        <v xml:space="preserve"> </v>
      </c>
      <c r="K133" s="29">
        <v>0</v>
      </c>
      <c r="L133" s="29">
        <v>0</v>
      </c>
      <c r="M133" s="29">
        <v>0</v>
      </c>
      <c r="N133" s="7" t="str">
        <f t="shared" ref="N133:N148" si="22">IF(I133=0," ",M133/I133)</f>
        <v xml:space="preserve"> </v>
      </c>
      <c r="O133" s="29">
        <v>0</v>
      </c>
      <c r="P133" s="8">
        <f t="shared" ref="P133:P148" si="23">I133-H133</f>
        <v>0</v>
      </c>
    </row>
    <row r="134" spans="1:16" x14ac:dyDescent="0.2">
      <c r="A134" s="26">
        <v>49703</v>
      </c>
      <c r="B134" s="12" t="str">
        <f t="shared" si="18"/>
        <v>4</v>
      </c>
      <c r="C134" s="12" t="str">
        <f t="shared" si="19"/>
        <v>49</v>
      </c>
      <c r="D134" s="27" t="str">
        <f t="shared" si="20"/>
        <v>497</v>
      </c>
      <c r="E134" s="28" t="s">
        <v>150</v>
      </c>
      <c r="F134" s="29">
        <v>0</v>
      </c>
      <c r="G134" s="29">
        <v>0</v>
      </c>
      <c r="H134" s="29">
        <v>0</v>
      </c>
      <c r="I134" s="29">
        <v>0</v>
      </c>
      <c r="J134" s="7" t="str">
        <f t="shared" si="21"/>
        <v xml:space="preserve"> </v>
      </c>
      <c r="K134" s="29">
        <v>0</v>
      </c>
      <c r="L134" s="29">
        <v>0</v>
      </c>
      <c r="M134" s="29">
        <v>0</v>
      </c>
      <c r="N134" s="7" t="str">
        <f t="shared" si="22"/>
        <v xml:space="preserve"> </v>
      </c>
      <c r="O134" s="29">
        <v>0</v>
      </c>
      <c r="P134" s="8">
        <f t="shared" si="23"/>
        <v>0</v>
      </c>
    </row>
    <row r="135" spans="1:16" x14ac:dyDescent="0.2">
      <c r="A135" s="26">
        <v>49705</v>
      </c>
      <c r="B135" s="12" t="str">
        <f t="shared" si="18"/>
        <v>4</v>
      </c>
      <c r="C135" s="12" t="str">
        <f t="shared" si="19"/>
        <v>49</v>
      </c>
      <c r="D135" s="27" t="str">
        <f t="shared" si="20"/>
        <v>497</v>
      </c>
      <c r="E135" s="28" t="s">
        <v>151</v>
      </c>
      <c r="F135" s="29">
        <v>34000</v>
      </c>
      <c r="G135" s="29">
        <v>0</v>
      </c>
      <c r="H135" s="29">
        <v>34000</v>
      </c>
      <c r="I135" s="29">
        <v>1202.53</v>
      </c>
      <c r="J135" s="7">
        <f t="shared" si="21"/>
        <v>3.5368529411764708E-2</v>
      </c>
      <c r="K135" s="29">
        <v>1202.53</v>
      </c>
      <c r="L135" s="29">
        <v>0</v>
      </c>
      <c r="M135" s="29">
        <v>1202.53</v>
      </c>
      <c r="N135" s="7">
        <f t="shared" si="22"/>
        <v>1</v>
      </c>
      <c r="O135" s="29">
        <v>0</v>
      </c>
      <c r="P135" s="8">
        <f t="shared" si="23"/>
        <v>-32797.47</v>
      </c>
    </row>
    <row r="136" spans="1:16" x14ac:dyDescent="0.2">
      <c r="A136" s="26">
        <v>49710</v>
      </c>
      <c r="B136" s="12" t="str">
        <f t="shared" si="18"/>
        <v>4</v>
      </c>
      <c r="C136" s="12" t="str">
        <f t="shared" si="19"/>
        <v>49</v>
      </c>
      <c r="D136" s="27" t="str">
        <f t="shared" si="20"/>
        <v>497</v>
      </c>
      <c r="E136" s="28" t="s">
        <v>152</v>
      </c>
      <c r="F136" s="29">
        <v>0</v>
      </c>
      <c r="G136" s="29">
        <v>0</v>
      </c>
      <c r="H136" s="29">
        <v>0</v>
      </c>
      <c r="I136" s="29">
        <v>54546.63</v>
      </c>
      <c r="J136" s="7" t="str">
        <f t="shared" si="21"/>
        <v xml:space="preserve"> </v>
      </c>
      <c r="K136" s="29">
        <v>54546.63</v>
      </c>
      <c r="L136" s="29">
        <v>0</v>
      </c>
      <c r="M136" s="29">
        <v>54546.63</v>
      </c>
      <c r="N136" s="7">
        <f t="shared" si="22"/>
        <v>1</v>
      </c>
      <c r="O136" s="29">
        <v>0</v>
      </c>
      <c r="P136" s="8">
        <f t="shared" si="23"/>
        <v>54546.63</v>
      </c>
    </row>
    <row r="137" spans="1:16" x14ac:dyDescent="0.2">
      <c r="A137" s="26">
        <v>49711</v>
      </c>
      <c r="B137" s="12" t="str">
        <f t="shared" si="18"/>
        <v>4</v>
      </c>
      <c r="C137" s="12" t="str">
        <f t="shared" si="19"/>
        <v>49</v>
      </c>
      <c r="D137" s="27" t="str">
        <f t="shared" si="20"/>
        <v>497</v>
      </c>
      <c r="E137" s="28" t="s">
        <v>153</v>
      </c>
      <c r="F137" s="29">
        <v>19313</v>
      </c>
      <c r="G137" s="29">
        <v>0</v>
      </c>
      <c r="H137" s="29">
        <v>19313</v>
      </c>
      <c r="I137" s="29">
        <v>0</v>
      </c>
      <c r="J137" s="7">
        <f t="shared" si="21"/>
        <v>0</v>
      </c>
      <c r="K137" s="29">
        <v>0</v>
      </c>
      <c r="L137" s="29">
        <v>0</v>
      </c>
      <c r="M137" s="29">
        <v>0</v>
      </c>
      <c r="N137" s="7" t="str">
        <f t="shared" si="22"/>
        <v xml:space="preserve"> </v>
      </c>
      <c r="O137" s="29">
        <v>0</v>
      </c>
      <c r="P137" s="8">
        <f t="shared" si="23"/>
        <v>-19313</v>
      </c>
    </row>
    <row r="138" spans="1:16" x14ac:dyDescent="0.2">
      <c r="A138" s="26">
        <v>49712</v>
      </c>
      <c r="B138" s="12" t="str">
        <f t="shared" si="18"/>
        <v>4</v>
      </c>
      <c r="C138" s="12" t="str">
        <f t="shared" si="19"/>
        <v>49</v>
      </c>
      <c r="D138" s="27" t="str">
        <f t="shared" si="20"/>
        <v>497</v>
      </c>
      <c r="E138" s="28" t="s">
        <v>154</v>
      </c>
      <c r="F138" s="29">
        <v>95938</v>
      </c>
      <c r="G138" s="29">
        <v>0</v>
      </c>
      <c r="H138" s="29">
        <v>95938</v>
      </c>
      <c r="I138" s="29">
        <v>0</v>
      </c>
      <c r="J138" s="7">
        <f t="shared" si="21"/>
        <v>0</v>
      </c>
      <c r="K138" s="29">
        <v>0</v>
      </c>
      <c r="L138" s="29">
        <v>0</v>
      </c>
      <c r="M138" s="29">
        <v>0</v>
      </c>
      <c r="N138" s="7" t="str">
        <f t="shared" si="22"/>
        <v xml:space="preserve"> </v>
      </c>
      <c r="O138" s="29">
        <v>0</v>
      </c>
      <c r="P138" s="8">
        <f t="shared" si="23"/>
        <v>-95938</v>
      </c>
    </row>
    <row r="139" spans="1:16" x14ac:dyDescent="0.2">
      <c r="A139" s="26">
        <v>49713</v>
      </c>
      <c r="B139" s="12" t="str">
        <f t="shared" si="18"/>
        <v>4</v>
      </c>
      <c r="C139" s="12" t="str">
        <f t="shared" si="19"/>
        <v>49</v>
      </c>
      <c r="D139" s="27" t="str">
        <f t="shared" si="20"/>
        <v>497</v>
      </c>
      <c r="E139" s="28" t="s">
        <v>155</v>
      </c>
      <c r="F139" s="29">
        <v>52815</v>
      </c>
      <c r="G139" s="29">
        <v>0</v>
      </c>
      <c r="H139" s="29">
        <v>52815</v>
      </c>
      <c r="I139" s="29">
        <v>0</v>
      </c>
      <c r="J139" s="7">
        <f t="shared" si="21"/>
        <v>0</v>
      </c>
      <c r="K139" s="29">
        <v>0</v>
      </c>
      <c r="L139" s="29">
        <v>0</v>
      </c>
      <c r="M139" s="29">
        <v>0</v>
      </c>
      <c r="N139" s="7" t="str">
        <f t="shared" si="22"/>
        <v xml:space="preserve"> </v>
      </c>
      <c r="O139" s="29">
        <v>0</v>
      </c>
      <c r="P139" s="8">
        <f t="shared" si="23"/>
        <v>-52815</v>
      </c>
    </row>
    <row r="140" spans="1:16" x14ac:dyDescent="0.2">
      <c r="A140" s="26">
        <v>49715</v>
      </c>
      <c r="B140" s="12" t="str">
        <f t="shared" si="18"/>
        <v>4</v>
      </c>
      <c r="C140" s="12" t="str">
        <f t="shared" si="19"/>
        <v>49</v>
      </c>
      <c r="D140" s="27" t="str">
        <f t="shared" si="20"/>
        <v>497</v>
      </c>
      <c r="E140" s="28" t="s">
        <v>156</v>
      </c>
      <c r="F140" s="29">
        <v>0</v>
      </c>
      <c r="G140" s="29">
        <v>0</v>
      </c>
      <c r="H140" s="29">
        <v>0</v>
      </c>
      <c r="I140" s="29">
        <v>0</v>
      </c>
      <c r="J140" s="7" t="str">
        <f t="shared" si="21"/>
        <v xml:space="preserve"> </v>
      </c>
      <c r="K140" s="29">
        <v>0</v>
      </c>
      <c r="L140" s="29">
        <v>0</v>
      </c>
      <c r="M140" s="29">
        <v>0</v>
      </c>
      <c r="N140" s="7" t="str">
        <f t="shared" si="22"/>
        <v xml:space="preserve"> </v>
      </c>
      <c r="O140" s="29">
        <v>0</v>
      </c>
      <c r="P140" s="8">
        <f t="shared" si="23"/>
        <v>0</v>
      </c>
    </row>
    <row r="141" spans="1:16" x14ac:dyDescent="0.2">
      <c r="A141" s="26">
        <v>49716</v>
      </c>
      <c r="B141" s="12" t="str">
        <f t="shared" si="18"/>
        <v>4</v>
      </c>
      <c r="C141" s="12" t="str">
        <f t="shared" si="19"/>
        <v>49</v>
      </c>
      <c r="D141" s="27" t="str">
        <f t="shared" si="20"/>
        <v>497</v>
      </c>
      <c r="E141" s="28" t="s">
        <v>157</v>
      </c>
      <c r="F141" s="29">
        <v>27442</v>
      </c>
      <c r="G141" s="29">
        <v>0</v>
      </c>
      <c r="H141" s="29">
        <v>27442</v>
      </c>
      <c r="I141" s="29">
        <v>27442.38</v>
      </c>
      <c r="J141" s="7">
        <f t="shared" si="21"/>
        <v>1.0000138473872167</v>
      </c>
      <c r="K141" s="29">
        <v>27442.38</v>
      </c>
      <c r="L141" s="29">
        <v>0</v>
      </c>
      <c r="M141" s="29">
        <v>27442.38</v>
      </c>
      <c r="N141" s="7">
        <f t="shared" si="22"/>
        <v>1</v>
      </c>
      <c r="O141" s="29">
        <v>0</v>
      </c>
      <c r="P141" s="8">
        <f t="shared" si="23"/>
        <v>0.38000000000101863</v>
      </c>
    </row>
    <row r="142" spans="1:16" x14ac:dyDescent="0.2">
      <c r="A142" s="26">
        <v>49717</v>
      </c>
      <c r="B142" s="12" t="str">
        <f t="shared" si="18"/>
        <v>4</v>
      </c>
      <c r="C142" s="12" t="str">
        <f t="shared" si="19"/>
        <v>49</v>
      </c>
      <c r="D142" s="27" t="str">
        <f t="shared" si="20"/>
        <v>497</v>
      </c>
      <c r="E142" s="28" t="s">
        <v>158</v>
      </c>
      <c r="F142" s="29">
        <v>75818</v>
      </c>
      <c r="G142" s="29">
        <v>0</v>
      </c>
      <c r="H142" s="29">
        <v>75818</v>
      </c>
      <c r="I142" s="29">
        <v>0</v>
      </c>
      <c r="J142" s="7">
        <f t="shared" si="21"/>
        <v>0</v>
      </c>
      <c r="K142" s="29">
        <v>0</v>
      </c>
      <c r="L142" s="29">
        <v>0</v>
      </c>
      <c r="M142" s="29">
        <v>0</v>
      </c>
      <c r="N142" s="7" t="str">
        <f t="shared" si="22"/>
        <v xml:space="preserve"> </v>
      </c>
      <c r="O142" s="29">
        <v>0</v>
      </c>
      <c r="P142" s="8">
        <f t="shared" si="23"/>
        <v>-75818</v>
      </c>
    </row>
    <row r="143" spans="1:16" x14ac:dyDescent="0.2">
      <c r="A143" s="26">
        <v>49718</v>
      </c>
      <c r="B143" s="12" t="str">
        <f t="shared" si="18"/>
        <v>4</v>
      </c>
      <c r="C143" s="12" t="str">
        <f t="shared" si="19"/>
        <v>49</v>
      </c>
      <c r="D143" s="27" t="str">
        <f t="shared" si="20"/>
        <v>497</v>
      </c>
      <c r="E143" s="28" t="s">
        <v>159</v>
      </c>
      <c r="F143" s="29">
        <v>61000</v>
      </c>
      <c r="G143" s="29">
        <v>0</v>
      </c>
      <c r="H143" s="29">
        <v>61000</v>
      </c>
      <c r="I143" s="29">
        <v>0</v>
      </c>
      <c r="J143" s="7">
        <f t="shared" si="21"/>
        <v>0</v>
      </c>
      <c r="K143" s="29">
        <v>0</v>
      </c>
      <c r="L143" s="29">
        <v>0</v>
      </c>
      <c r="M143" s="29">
        <v>0</v>
      </c>
      <c r="N143" s="7" t="str">
        <f t="shared" si="22"/>
        <v xml:space="preserve"> </v>
      </c>
      <c r="O143" s="29">
        <v>0</v>
      </c>
      <c r="P143" s="8">
        <f t="shared" si="23"/>
        <v>-61000</v>
      </c>
    </row>
    <row r="144" spans="1:16" x14ac:dyDescent="0.2">
      <c r="A144" s="26">
        <v>49719</v>
      </c>
      <c r="B144" s="12" t="str">
        <f t="shared" si="18"/>
        <v>4</v>
      </c>
      <c r="C144" s="12" t="str">
        <f t="shared" si="19"/>
        <v>49</v>
      </c>
      <c r="D144" s="27" t="str">
        <f t="shared" si="20"/>
        <v>497</v>
      </c>
      <c r="E144" s="28" t="s">
        <v>160</v>
      </c>
      <c r="F144" s="29">
        <v>52500</v>
      </c>
      <c r="G144" s="29">
        <v>0</v>
      </c>
      <c r="H144" s="29">
        <v>52500</v>
      </c>
      <c r="I144" s="29">
        <v>0</v>
      </c>
      <c r="J144" s="7">
        <f t="shared" si="21"/>
        <v>0</v>
      </c>
      <c r="K144" s="29">
        <v>0</v>
      </c>
      <c r="L144" s="29">
        <v>0</v>
      </c>
      <c r="M144" s="29">
        <v>0</v>
      </c>
      <c r="N144" s="7" t="str">
        <f t="shared" si="22"/>
        <v xml:space="preserve"> </v>
      </c>
      <c r="O144" s="29">
        <v>0</v>
      </c>
      <c r="P144" s="8">
        <f t="shared" si="23"/>
        <v>-52500</v>
      </c>
    </row>
    <row r="145" spans="1:16" x14ac:dyDescent="0.2">
      <c r="A145" s="26">
        <v>49752</v>
      </c>
      <c r="B145" s="12" t="str">
        <f t="shared" si="18"/>
        <v>4</v>
      </c>
      <c r="C145" s="12" t="str">
        <f t="shared" si="19"/>
        <v>49</v>
      </c>
      <c r="D145" s="27" t="str">
        <f t="shared" si="20"/>
        <v>497</v>
      </c>
      <c r="E145" s="28" t="s">
        <v>161</v>
      </c>
      <c r="F145" s="29">
        <v>0</v>
      </c>
      <c r="G145" s="29">
        <v>0</v>
      </c>
      <c r="H145" s="29">
        <v>0</v>
      </c>
      <c r="I145" s="29">
        <v>-16054.56</v>
      </c>
      <c r="J145" s="7" t="str">
        <f t="shared" si="21"/>
        <v xml:space="preserve"> </v>
      </c>
      <c r="K145" s="29">
        <v>0</v>
      </c>
      <c r="L145" s="29">
        <v>16054.56</v>
      </c>
      <c r="M145" s="29">
        <v>-16054.56</v>
      </c>
      <c r="N145" s="7">
        <f t="shared" si="22"/>
        <v>1</v>
      </c>
      <c r="O145" s="29">
        <v>0</v>
      </c>
      <c r="P145" s="8">
        <f t="shared" si="23"/>
        <v>-16054.56</v>
      </c>
    </row>
    <row r="146" spans="1:16" x14ac:dyDescent="0.2">
      <c r="A146" s="26">
        <v>52000</v>
      </c>
      <c r="B146" s="12" t="str">
        <f t="shared" si="18"/>
        <v>5</v>
      </c>
      <c r="C146" s="12" t="str">
        <f t="shared" si="19"/>
        <v>52</v>
      </c>
      <c r="D146" s="27" t="str">
        <f t="shared" si="20"/>
        <v>520</v>
      </c>
      <c r="E146" s="28" t="s">
        <v>162</v>
      </c>
      <c r="F146" s="29">
        <v>1700000</v>
      </c>
      <c r="G146" s="29">
        <v>0</v>
      </c>
      <c r="H146" s="29">
        <v>1700000</v>
      </c>
      <c r="I146" s="29">
        <v>2337017</v>
      </c>
      <c r="J146" s="7">
        <f t="shared" si="21"/>
        <v>1.3747158823529413</v>
      </c>
      <c r="K146" s="29">
        <v>2337017</v>
      </c>
      <c r="L146" s="29">
        <v>0</v>
      </c>
      <c r="M146" s="29">
        <v>2337017</v>
      </c>
      <c r="N146" s="7">
        <f t="shared" si="22"/>
        <v>1</v>
      </c>
      <c r="O146" s="29">
        <v>0</v>
      </c>
      <c r="P146" s="8">
        <f t="shared" si="23"/>
        <v>637017</v>
      </c>
    </row>
    <row r="147" spans="1:16" x14ac:dyDescent="0.2">
      <c r="A147" s="26">
        <v>53400</v>
      </c>
      <c r="B147" s="12" t="str">
        <f t="shared" si="18"/>
        <v>5</v>
      </c>
      <c r="C147" s="12" t="str">
        <f t="shared" si="19"/>
        <v>53</v>
      </c>
      <c r="D147" s="27" t="str">
        <f t="shared" si="20"/>
        <v>534</v>
      </c>
      <c r="E147" s="28" t="s">
        <v>163</v>
      </c>
      <c r="F147" s="29">
        <v>1030000</v>
      </c>
      <c r="G147" s="29">
        <v>0</v>
      </c>
      <c r="H147" s="29">
        <v>1030000</v>
      </c>
      <c r="I147" s="29">
        <v>270236.3</v>
      </c>
      <c r="J147" s="7">
        <f t="shared" si="21"/>
        <v>0.26236533980582522</v>
      </c>
      <c r="K147" s="29">
        <v>270236.3</v>
      </c>
      <c r="L147" s="29">
        <v>0</v>
      </c>
      <c r="M147" s="29">
        <v>270236.3</v>
      </c>
      <c r="N147" s="7">
        <f t="shared" si="22"/>
        <v>1</v>
      </c>
      <c r="O147" s="29">
        <v>0</v>
      </c>
      <c r="P147" s="8">
        <f t="shared" si="23"/>
        <v>-759763.7</v>
      </c>
    </row>
    <row r="148" spans="1:16" x14ac:dyDescent="0.2">
      <c r="A148" s="26">
        <v>54100</v>
      </c>
      <c r="B148" s="12" t="str">
        <f t="shared" si="18"/>
        <v>5</v>
      </c>
      <c r="C148" s="12" t="str">
        <f t="shared" si="19"/>
        <v>54</v>
      </c>
      <c r="D148" s="27" t="str">
        <f t="shared" si="20"/>
        <v>541</v>
      </c>
      <c r="E148" s="28" t="s">
        <v>164</v>
      </c>
      <c r="F148" s="29">
        <v>25000</v>
      </c>
      <c r="G148" s="29">
        <v>0</v>
      </c>
      <c r="H148" s="29">
        <v>25000</v>
      </c>
      <c r="I148" s="29">
        <v>24956.62</v>
      </c>
      <c r="J148" s="7">
        <f t="shared" si="21"/>
        <v>0.99826479999999995</v>
      </c>
      <c r="K148" s="29">
        <v>24956.62</v>
      </c>
      <c r="L148" s="29">
        <v>0</v>
      </c>
      <c r="M148" s="29">
        <v>24956.62</v>
      </c>
      <c r="N148" s="7">
        <f t="shared" si="22"/>
        <v>1</v>
      </c>
      <c r="O148" s="29">
        <v>0</v>
      </c>
      <c r="P148" s="8">
        <f t="shared" si="23"/>
        <v>-43.380000000001019</v>
      </c>
    </row>
    <row r="149" spans="1:16" x14ac:dyDescent="0.2">
      <c r="A149" s="26">
        <v>54101</v>
      </c>
      <c r="B149" s="12" t="str">
        <f t="shared" si="6"/>
        <v>5</v>
      </c>
      <c r="C149" s="12" t="str">
        <f t="shared" si="7"/>
        <v>54</v>
      </c>
      <c r="D149" s="27" t="str">
        <f t="shared" si="8"/>
        <v>541</v>
      </c>
      <c r="E149" s="28" t="s">
        <v>165</v>
      </c>
      <c r="F149" s="29">
        <v>25000</v>
      </c>
      <c r="G149" s="29">
        <v>0</v>
      </c>
      <c r="H149" s="29">
        <v>25000</v>
      </c>
      <c r="I149" s="29">
        <v>10766.45</v>
      </c>
      <c r="J149" s="7">
        <f t="shared" si="9"/>
        <v>0.43065800000000004</v>
      </c>
      <c r="K149" s="29">
        <v>10766.45</v>
      </c>
      <c r="L149" s="29">
        <v>0</v>
      </c>
      <c r="M149" s="29">
        <v>10766.45</v>
      </c>
      <c r="N149" s="7">
        <f t="shared" si="10"/>
        <v>1</v>
      </c>
      <c r="O149" s="29">
        <v>0</v>
      </c>
      <c r="P149" s="8">
        <f t="shared" si="11"/>
        <v>-14233.55</v>
      </c>
    </row>
    <row r="150" spans="1:16" x14ac:dyDescent="0.2">
      <c r="A150" s="26">
        <v>55000</v>
      </c>
      <c r="B150" s="12" t="str">
        <f t="shared" si="6"/>
        <v>5</v>
      </c>
      <c r="C150" s="12" t="str">
        <f t="shared" si="7"/>
        <v>55</v>
      </c>
      <c r="D150" s="27" t="str">
        <f t="shared" si="8"/>
        <v>550</v>
      </c>
      <c r="E150" s="28" t="s">
        <v>166</v>
      </c>
      <c r="F150" s="29">
        <v>1500000</v>
      </c>
      <c r="G150" s="29">
        <v>0</v>
      </c>
      <c r="H150" s="29">
        <v>1500000</v>
      </c>
      <c r="I150" s="29">
        <v>1255750.26</v>
      </c>
      <c r="J150" s="7">
        <f t="shared" si="9"/>
        <v>0.83716683999999997</v>
      </c>
      <c r="K150" s="29">
        <v>1082497.1299999999</v>
      </c>
      <c r="L150" s="29">
        <v>41438.35</v>
      </c>
      <c r="M150" s="29">
        <v>1041058.78</v>
      </c>
      <c r="N150" s="7">
        <f t="shared" si="10"/>
        <v>0.82903329838848694</v>
      </c>
      <c r="O150" s="29">
        <v>214691.48</v>
      </c>
      <c r="P150" s="8">
        <f t="shared" si="11"/>
        <v>-244249.74</v>
      </c>
    </row>
    <row r="151" spans="1:16" x14ac:dyDescent="0.2">
      <c r="A151" s="26">
        <v>55400</v>
      </c>
      <c r="B151" s="12" t="str">
        <f t="shared" si="6"/>
        <v>5</v>
      </c>
      <c r="C151" s="12" t="str">
        <f t="shared" si="7"/>
        <v>55</v>
      </c>
      <c r="D151" s="27" t="str">
        <f t="shared" si="8"/>
        <v>554</v>
      </c>
      <c r="E151" s="28" t="s">
        <v>167</v>
      </c>
      <c r="F151" s="29">
        <v>85000</v>
      </c>
      <c r="G151" s="29">
        <v>0</v>
      </c>
      <c r="H151" s="29">
        <v>85000</v>
      </c>
      <c r="I151" s="29">
        <v>22491</v>
      </c>
      <c r="J151" s="7">
        <f t="shared" si="9"/>
        <v>0.2646</v>
      </c>
      <c r="K151" s="29">
        <v>22491</v>
      </c>
      <c r="L151" s="29">
        <v>0</v>
      </c>
      <c r="M151" s="29">
        <v>22491</v>
      </c>
      <c r="N151" s="7">
        <f t="shared" si="10"/>
        <v>1</v>
      </c>
      <c r="O151" s="29">
        <v>0</v>
      </c>
      <c r="P151" s="8">
        <f t="shared" si="11"/>
        <v>-62509</v>
      </c>
    </row>
    <row r="152" spans="1:16" x14ac:dyDescent="0.2">
      <c r="A152" s="26">
        <v>55900</v>
      </c>
      <c r="B152" s="12" t="str">
        <f t="shared" si="6"/>
        <v>5</v>
      </c>
      <c r="C152" s="12" t="str">
        <f t="shared" si="7"/>
        <v>55</v>
      </c>
      <c r="D152" s="27" t="str">
        <f t="shared" si="8"/>
        <v>559</v>
      </c>
      <c r="E152" s="28" t="s">
        <v>168</v>
      </c>
      <c r="F152" s="29">
        <v>0</v>
      </c>
      <c r="G152" s="29">
        <v>0</v>
      </c>
      <c r="H152" s="29">
        <v>0</v>
      </c>
      <c r="I152" s="29">
        <v>17671.400000000001</v>
      </c>
      <c r="J152" s="7" t="str">
        <f t="shared" si="9"/>
        <v xml:space="preserve"> </v>
      </c>
      <c r="K152" s="29">
        <v>8835.7000000000007</v>
      </c>
      <c r="L152" s="29">
        <v>0</v>
      </c>
      <c r="M152" s="29">
        <v>8835.7000000000007</v>
      </c>
      <c r="N152" s="7">
        <f t="shared" si="10"/>
        <v>0.5</v>
      </c>
      <c r="O152" s="29">
        <v>8835.7000000000007</v>
      </c>
      <c r="P152" s="8">
        <f t="shared" si="11"/>
        <v>17671.400000000001</v>
      </c>
    </row>
    <row r="153" spans="1:16" x14ac:dyDescent="0.2">
      <c r="A153" s="26">
        <v>59901</v>
      </c>
      <c r="B153" s="12" t="str">
        <f t="shared" si="6"/>
        <v>5</v>
      </c>
      <c r="C153" s="12" t="str">
        <f t="shared" si="7"/>
        <v>59</v>
      </c>
      <c r="D153" s="27" t="str">
        <f t="shared" si="8"/>
        <v>599</v>
      </c>
      <c r="E153" s="28" t="s">
        <v>169</v>
      </c>
      <c r="F153" s="29">
        <v>280000</v>
      </c>
      <c r="G153" s="29">
        <v>0</v>
      </c>
      <c r="H153" s="29">
        <v>280000</v>
      </c>
      <c r="I153" s="29">
        <v>276862.5</v>
      </c>
      <c r="J153" s="7">
        <f t="shared" si="9"/>
        <v>0.9887946428571428</v>
      </c>
      <c r="K153" s="29">
        <v>138431.25</v>
      </c>
      <c r="L153" s="29">
        <v>0</v>
      </c>
      <c r="M153" s="29">
        <v>138431.25</v>
      </c>
      <c r="N153" s="7">
        <f t="shared" si="10"/>
        <v>0.5</v>
      </c>
      <c r="O153" s="29">
        <v>138431.25</v>
      </c>
      <c r="P153" s="8">
        <f t="shared" si="11"/>
        <v>-3137.5</v>
      </c>
    </row>
    <row r="154" spans="1:16" x14ac:dyDescent="0.2">
      <c r="A154" s="30"/>
      <c r="B154" s="31"/>
      <c r="C154" s="31"/>
      <c r="D154" s="30"/>
      <c r="E154" s="35" t="s">
        <v>19</v>
      </c>
      <c r="F154" s="32">
        <f>SUBTOTAL(109,Tabla1[Previsiones Iniciales])</f>
        <v>319923101</v>
      </c>
      <c r="G154" s="32">
        <f>SUBTOTAL(109,Tabla1[Modificaciones])</f>
        <v>7433632.6399999997</v>
      </c>
      <c r="H154" s="32">
        <f>SUBTOTAL(109,Tabla1[Previsiones Definitivas])</f>
        <v>327356733.63999999</v>
      </c>
      <c r="I154" s="32">
        <f>SUBTOTAL(109,Tabla1[Derechos Netos])</f>
        <v>292172203.50999999</v>
      </c>
      <c r="J154" s="33">
        <f>IF(H154=0," ",I154/H154)</f>
        <v>0.89251930229517429</v>
      </c>
      <c r="K154" s="32">
        <f>SUBTOTAL(109,Tabla1[Ingresos Realizados])</f>
        <v>262560817.55999985</v>
      </c>
      <c r="L154" s="32">
        <f>SUBTOTAL(109,Tabla1[Devoluciones de Ingresos])</f>
        <v>7988530.9900000002</v>
      </c>
      <c r="M154" s="32">
        <f>SUBTOTAL(109,Tabla1[Recaudación Líquida])</f>
        <v>254572286.56999996</v>
      </c>
      <c r="N154" s="33">
        <f>IF(I154=0," ",M154/I154)</f>
        <v>0.87130905511101053</v>
      </c>
      <c r="O154" s="32">
        <f>SUBTOTAL(109,Tabla1[Pendiente de Cobro])</f>
        <v>37599916.940000005</v>
      </c>
      <c r="P154" s="34">
        <f>SUBTOTAL(109,Tabla1[Estado de Ejecución])</f>
        <v>-35184530.130000003</v>
      </c>
    </row>
    <row r="155" spans="1:16" x14ac:dyDescent="0.2">
      <c r="A155" s="30"/>
      <c r="B155" s="31"/>
      <c r="C155" s="31"/>
      <c r="D155" s="30"/>
      <c r="E155" s="37"/>
      <c r="F155" s="38"/>
      <c r="G155" s="38"/>
      <c r="H155" s="38"/>
      <c r="I155" s="38"/>
      <c r="J155" s="39"/>
      <c r="K155" s="38"/>
      <c r="L155" s="38"/>
      <c r="M155" s="38"/>
      <c r="N155" s="39"/>
      <c r="O155" s="38"/>
      <c r="P155" s="40"/>
    </row>
    <row r="156" spans="1:16" ht="25.5" x14ac:dyDescent="0.2">
      <c r="A156" s="3" t="s">
        <v>2</v>
      </c>
      <c r="B156" s="3" t="s">
        <v>16</v>
      </c>
      <c r="C156" s="3" t="s">
        <v>17</v>
      </c>
      <c r="D156" s="3" t="s">
        <v>18</v>
      </c>
      <c r="E156" s="4" t="s">
        <v>3</v>
      </c>
      <c r="F156" s="4" t="s">
        <v>4</v>
      </c>
      <c r="G156" s="3" t="s">
        <v>5</v>
      </c>
      <c r="H156" s="4" t="s">
        <v>6</v>
      </c>
      <c r="I156" s="4" t="s">
        <v>7</v>
      </c>
      <c r="J156" s="4" t="s">
        <v>8</v>
      </c>
      <c r="K156" s="4" t="s">
        <v>9</v>
      </c>
      <c r="L156" s="4" t="s">
        <v>10</v>
      </c>
      <c r="M156" s="4" t="s">
        <v>11</v>
      </c>
      <c r="N156" s="6" t="s">
        <v>12</v>
      </c>
      <c r="O156" s="4" t="s">
        <v>13</v>
      </c>
      <c r="P156" s="4" t="s">
        <v>14</v>
      </c>
    </row>
    <row r="157" spans="1:16" x14ac:dyDescent="0.2">
      <c r="A157" s="26">
        <v>60301</v>
      </c>
      <c r="B157" s="12" t="str">
        <f t="shared" ref="B157:B176" si="24">LEFT(A157,1)</f>
        <v>6</v>
      </c>
      <c r="C157" s="12" t="str">
        <f t="shared" ref="C157:C176" si="25">LEFT(A157,2)</f>
        <v>60</v>
      </c>
      <c r="D157" s="27" t="str">
        <f t="shared" ref="D157:D176" si="26">LEFT(A157,3)</f>
        <v>603</v>
      </c>
      <c r="E157" s="28" t="s">
        <v>170</v>
      </c>
      <c r="F157" s="29">
        <v>10415275</v>
      </c>
      <c r="G157" s="29">
        <v>0</v>
      </c>
      <c r="H157" s="29">
        <v>10415275</v>
      </c>
      <c r="I157" s="29">
        <v>2635301.7799999998</v>
      </c>
      <c r="J157" s="7">
        <f t="shared" ref="J157:J176" si="27">IF(H157=0," ",I157/H157)</f>
        <v>0.25302277472270296</v>
      </c>
      <c r="K157" s="29">
        <v>2635301.7799999998</v>
      </c>
      <c r="L157" s="29">
        <v>0</v>
      </c>
      <c r="M157" s="29">
        <v>2635301.7799999998</v>
      </c>
      <c r="N157" s="7">
        <f t="shared" ref="N157:N177" si="28">IF(I157=0," ",M157/I157)</f>
        <v>1</v>
      </c>
      <c r="O157" s="29">
        <v>0</v>
      </c>
      <c r="P157" s="8">
        <f t="shared" ref="P157:P176" si="29">I157-H157</f>
        <v>-7779973.2200000007</v>
      </c>
    </row>
    <row r="158" spans="1:16" x14ac:dyDescent="0.2">
      <c r="A158" s="26">
        <v>68000</v>
      </c>
      <c r="B158" s="12" t="str">
        <f t="shared" si="24"/>
        <v>6</v>
      </c>
      <c r="C158" s="12" t="str">
        <f t="shared" si="25"/>
        <v>68</v>
      </c>
      <c r="D158" s="27" t="str">
        <f t="shared" si="26"/>
        <v>680</v>
      </c>
      <c r="E158" s="28" t="s">
        <v>171</v>
      </c>
      <c r="F158" s="29">
        <v>0</v>
      </c>
      <c r="G158" s="29">
        <v>1050567.1000000001</v>
      </c>
      <c r="H158" s="29">
        <v>1050567.1000000001</v>
      </c>
      <c r="I158" s="29">
        <v>1416080.14</v>
      </c>
      <c r="J158" s="7">
        <f t="shared" si="27"/>
        <v>1.3479197473440772</v>
      </c>
      <c r="K158" s="29">
        <v>1307807.8600000001</v>
      </c>
      <c r="L158" s="29">
        <v>0</v>
      </c>
      <c r="M158" s="29">
        <v>1307807.8600000001</v>
      </c>
      <c r="N158" s="7">
        <f t="shared" si="28"/>
        <v>0.92354085270908481</v>
      </c>
      <c r="O158" s="29">
        <v>108272.28</v>
      </c>
      <c r="P158" s="8">
        <f t="shared" si="29"/>
        <v>365513.0399999998</v>
      </c>
    </row>
    <row r="159" spans="1:16" x14ac:dyDescent="0.2">
      <c r="A159" s="26">
        <v>68001</v>
      </c>
      <c r="B159" s="12" t="str">
        <f t="shared" si="24"/>
        <v>6</v>
      </c>
      <c r="C159" s="12" t="str">
        <f t="shared" si="25"/>
        <v>68</v>
      </c>
      <c r="D159" s="27" t="str">
        <f t="shared" si="26"/>
        <v>680</v>
      </c>
      <c r="E159" s="28" t="s">
        <v>172</v>
      </c>
      <c r="F159" s="29">
        <v>0</v>
      </c>
      <c r="G159" s="29">
        <v>0</v>
      </c>
      <c r="H159" s="29">
        <v>0</v>
      </c>
      <c r="I159" s="29">
        <v>1988.39</v>
      </c>
      <c r="J159" s="7" t="str">
        <f t="shared" si="27"/>
        <v xml:space="preserve"> </v>
      </c>
      <c r="K159" s="29">
        <v>1988.39</v>
      </c>
      <c r="L159" s="29">
        <v>0</v>
      </c>
      <c r="M159" s="29">
        <v>1988.39</v>
      </c>
      <c r="N159" s="7">
        <f t="shared" si="28"/>
        <v>1</v>
      </c>
      <c r="O159" s="29">
        <v>0</v>
      </c>
      <c r="P159" s="8">
        <f t="shared" si="29"/>
        <v>1988.39</v>
      </c>
    </row>
    <row r="160" spans="1:16" x14ac:dyDescent="0.2">
      <c r="A160" s="26">
        <v>72001</v>
      </c>
      <c r="B160" s="12" t="str">
        <f t="shared" si="24"/>
        <v>7</v>
      </c>
      <c r="C160" s="12" t="str">
        <f t="shared" si="25"/>
        <v>72</v>
      </c>
      <c r="D160" s="27" t="str">
        <f t="shared" si="26"/>
        <v>720</v>
      </c>
      <c r="E160" s="28" t="s">
        <v>173</v>
      </c>
      <c r="F160" s="29">
        <v>1180388</v>
      </c>
      <c r="G160" s="29">
        <v>0</v>
      </c>
      <c r="H160" s="29">
        <v>1180388</v>
      </c>
      <c r="I160" s="29">
        <v>1414834.55</v>
      </c>
      <c r="J160" s="7">
        <f t="shared" si="27"/>
        <v>1.1986182085890402</v>
      </c>
      <c r="K160" s="29">
        <v>1414834.55</v>
      </c>
      <c r="L160" s="29">
        <v>0</v>
      </c>
      <c r="M160" s="29">
        <v>1414834.55</v>
      </c>
      <c r="N160" s="7">
        <f t="shared" si="28"/>
        <v>1</v>
      </c>
      <c r="O160" s="29">
        <v>0</v>
      </c>
      <c r="P160" s="8">
        <f t="shared" si="29"/>
        <v>234446.55000000005</v>
      </c>
    </row>
    <row r="161" spans="1:16" x14ac:dyDescent="0.2">
      <c r="A161" s="26">
        <v>72002</v>
      </c>
      <c r="B161" s="12" t="str">
        <f t="shared" si="24"/>
        <v>7</v>
      </c>
      <c r="C161" s="12" t="str">
        <f t="shared" si="25"/>
        <v>72</v>
      </c>
      <c r="D161" s="27" t="str">
        <f t="shared" si="26"/>
        <v>720</v>
      </c>
      <c r="E161" s="28" t="s">
        <v>174</v>
      </c>
      <c r="F161" s="29">
        <v>0</v>
      </c>
      <c r="G161" s="29">
        <v>0</v>
      </c>
      <c r="H161" s="29">
        <v>0</v>
      </c>
      <c r="I161" s="29">
        <v>0</v>
      </c>
      <c r="J161" s="7" t="str">
        <f t="shared" si="27"/>
        <v xml:space="preserve"> </v>
      </c>
      <c r="K161" s="29">
        <v>0</v>
      </c>
      <c r="L161" s="29">
        <v>0</v>
      </c>
      <c r="M161" s="29">
        <v>0</v>
      </c>
      <c r="N161" s="7" t="str">
        <f t="shared" si="28"/>
        <v xml:space="preserve"> </v>
      </c>
      <c r="O161" s="29">
        <v>0</v>
      </c>
      <c r="P161" s="8">
        <f t="shared" si="29"/>
        <v>0</v>
      </c>
    </row>
    <row r="162" spans="1:16" x14ac:dyDescent="0.2">
      <c r="A162" s="26">
        <v>72003</v>
      </c>
      <c r="B162" s="12" t="str">
        <f t="shared" si="24"/>
        <v>7</v>
      </c>
      <c r="C162" s="12" t="str">
        <f t="shared" si="25"/>
        <v>72</v>
      </c>
      <c r="D162" s="27" t="str">
        <f t="shared" si="26"/>
        <v>720</v>
      </c>
      <c r="E162" s="28" t="s">
        <v>175</v>
      </c>
      <c r="F162" s="29">
        <v>8594421</v>
      </c>
      <c r="G162" s="29">
        <v>0</v>
      </c>
      <c r="H162" s="29">
        <v>8594421</v>
      </c>
      <c r="I162" s="29">
        <v>0</v>
      </c>
      <c r="J162" s="7">
        <f t="shared" si="27"/>
        <v>0</v>
      </c>
      <c r="K162" s="29">
        <v>0</v>
      </c>
      <c r="L162" s="29">
        <v>0</v>
      </c>
      <c r="M162" s="29">
        <v>0</v>
      </c>
      <c r="N162" s="7" t="str">
        <f t="shared" si="28"/>
        <v xml:space="preserve"> </v>
      </c>
      <c r="O162" s="29">
        <v>0</v>
      </c>
      <c r="P162" s="8">
        <f t="shared" si="29"/>
        <v>-8594421</v>
      </c>
    </row>
    <row r="163" spans="1:16" x14ac:dyDescent="0.2">
      <c r="A163" s="26">
        <v>72008</v>
      </c>
      <c r="B163" s="12" t="str">
        <f t="shared" ref="B163:B166" si="30">LEFT(A163,1)</f>
        <v>7</v>
      </c>
      <c r="C163" s="12" t="str">
        <f t="shared" ref="C163:C166" si="31">LEFT(A163,2)</f>
        <v>72</v>
      </c>
      <c r="D163" s="27" t="str">
        <f t="shared" ref="D163:D166" si="32">LEFT(A163,3)</f>
        <v>720</v>
      </c>
      <c r="E163" s="28" t="s">
        <v>176</v>
      </c>
      <c r="F163" s="29">
        <v>0</v>
      </c>
      <c r="G163" s="29">
        <v>0</v>
      </c>
      <c r="H163" s="29">
        <v>0</v>
      </c>
      <c r="I163" s="29">
        <v>0</v>
      </c>
      <c r="J163" s="7" t="str">
        <f t="shared" si="27"/>
        <v xml:space="preserve"> </v>
      </c>
      <c r="K163" s="29">
        <v>0</v>
      </c>
      <c r="L163" s="29">
        <v>0</v>
      </c>
      <c r="M163" s="29">
        <v>0</v>
      </c>
      <c r="N163" s="7" t="str">
        <f t="shared" si="28"/>
        <v xml:space="preserve"> </v>
      </c>
      <c r="O163" s="29">
        <v>0</v>
      </c>
      <c r="P163" s="8">
        <f t="shared" si="29"/>
        <v>0</v>
      </c>
    </row>
    <row r="164" spans="1:16" x14ac:dyDescent="0.2">
      <c r="A164" s="26">
        <v>72009</v>
      </c>
      <c r="B164" s="12" t="str">
        <f t="shared" si="30"/>
        <v>7</v>
      </c>
      <c r="C164" s="12" t="str">
        <f t="shared" si="31"/>
        <v>72</v>
      </c>
      <c r="D164" s="27" t="str">
        <f t="shared" si="32"/>
        <v>720</v>
      </c>
      <c r="E164" s="28" t="s">
        <v>177</v>
      </c>
      <c r="F164" s="29">
        <v>0</v>
      </c>
      <c r="G164" s="29">
        <v>140000</v>
      </c>
      <c r="H164" s="29">
        <v>140000</v>
      </c>
      <c r="I164" s="29">
        <v>140000</v>
      </c>
      <c r="J164" s="7">
        <f t="shared" si="27"/>
        <v>1</v>
      </c>
      <c r="K164" s="29">
        <v>140000</v>
      </c>
      <c r="L164" s="29">
        <v>0</v>
      </c>
      <c r="M164" s="29">
        <v>140000</v>
      </c>
      <c r="N164" s="7">
        <f t="shared" si="28"/>
        <v>1</v>
      </c>
      <c r="O164" s="29">
        <v>0</v>
      </c>
      <c r="P164" s="8">
        <f t="shared" si="29"/>
        <v>0</v>
      </c>
    </row>
    <row r="165" spans="1:16" x14ac:dyDescent="0.2">
      <c r="A165" s="26">
        <v>72010</v>
      </c>
      <c r="B165" s="12" t="str">
        <f t="shared" si="30"/>
        <v>7</v>
      </c>
      <c r="C165" s="12" t="str">
        <f t="shared" si="31"/>
        <v>72</v>
      </c>
      <c r="D165" s="27" t="str">
        <f t="shared" si="32"/>
        <v>720</v>
      </c>
      <c r="E165" s="28" t="s">
        <v>178</v>
      </c>
      <c r="F165" s="29">
        <v>0</v>
      </c>
      <c r="G165" s="29">
        <v>0</v>
      </c>
      <c r="H165" s="29">
        <v>0</v>
      </c>
      <c r="I165" s="29">
        <v>0</v>
      </c>
      <c r="J165" s="7" t="str">
        <f t="shared" si="27"/>
        <v xml:space="preserve"> </v>
      </c>
      <c r="K165" s="29">
        <v>0</v>
      </c>
      <c r="L165" s="29">
        <v>0</v>
      </c>
      <c r="M165" s="29">
        <v>0</v>
      </c>
      <c r="N165" s="7" t="str">
        <f t="shared" si="28"/>
        <v xml:space="preserve"> </v>
      </c>
      <c r="O165" s="29">
        <v>0</v>
      </c>
      <c r="P165" s="8">
        <f t="shared" si="29"/>
        <v>0</v>
      </c>
    </row>
    <row r="166" spans="1:16" x14ac:dyDescent="0.2">
      <c r="A166" s="26">
        <v>75020</v>
      </c>
      <c r="B166" s="12" t="str">
        <f t="shared" si="30"/>
        <v>7</v>
      </c>
      <c r="C166" s="12" t="str">
        <f t="shared" si="31"/>
        <v>75</v>
      </c>
      <c r="D166" s="27" t="str">
        <f t="shared" si="32"/>
        <v>750</v>
      </c>
      <c r="E166" s="28" t="s">
        <v>179</v>
      </c>
      <c r="F166" s="29">
        <v>817815</v>
      </c>
      <c r="G166" s="29">
        <v>0</v>
      </c>
      <c r="H166" s="29">
        <v>817815</v>
      </c>
      <c r="I166" s="29">
        <v>0</v>
      </c>
      <c r="J166" s="7">
        <f t="shared" si="27"/>
        <v>0</v>
      </c>
      <c r="K166" s="29">
        <v>0</v>
      </c>
      <c r="L166" s="29">
        <v>0</v>
      </c>
      <c r="M166" s="29">
        <v>0</v>
      </c>
      <c r="N166" s="7" t="str">
        <f t="shared" si="28"/>
        <v xml:space="preserve"> </v>
      </c>
      <c r="O166" s="29">
        <v>0</v>
      </c>
      <c r="P166" s="8">
        <f t="shared" si="29"/>
        <v>-817815</v>
      </c>
    </row>
    <row r="167" spans="1:16" x14ac:dyDescent="0.2">
      <c r="A167" s="26">
        <v>75080</v>
      </c>
      <c r="B167" s="12" t="str">
        <f t="shared" si="24"/>
        <v>7</v>
      </c>
      <c r="C167" s="12" t="str">
        <f t="shared" si="25"/>
        <v>75</v>
      </c>
      <c r="D167" s="27" t="str">
        <f t="shared" si="26"/>
        <v>750</v>
      </c>
      <c r="E167" s="28" t="s">
        <v>180</v>
      </c>
      <c r="F167" s="29">
        <v>0</v>
      </c>
      <c r="G167" s="29">
        <v>0</v>
      </c>
      <c r="H167" s="29">
        <v>0</v>
      </c>
      <c r="I167" s="29">
        <v>127622.19</v>
      </c>
      <c r="J167" s="7" t="str">
        <f t="shared" si="27"/>
        <v xml:space="preserve"> </v>
      </c>
      <c r="K167" s="29">
        <v>127622.19</v>
      </c>
      <c r="L167" s="29">
        <v>0</v>
      </c>
      <c r="M167" s="29">
        <v>127622.19</v>
      </c>
      <c r="N167" s="7">
        <f t="shared" si="28"/>
        <v>1</v>
      </c>
      <c r="O167" s="29">
        <v>0</v>
      </c>
      <c r="P167" s="8">
        <f t="shared" si="29"/>
        <v>127622.19</v>
      </c>
    </row>
    <row r="168" spans="1:16" x14ac:dyDescent="0.2">
      <c r="A168" s="26">
        <v>75082</v>
      </c>
      <c r="B168" s="12" t="str">
        <f t="shared" si="24"/>
        <v>7</v>
      </c>
      <c r="C168" s="12" t="str">
        <f t="shared" si="25"/>
        <v>75</v>
      </c>
      <c r="D168" s="27" t="str">
        <f t="shared" si="26"/>
        <v>750</v>
      </c>
      <c r="E168" s="28" t="s">
        <v>181</v>
      </c>
      <c r="F168" s="29">
        <v>2452903</v>
      </c>
      <c r="G168" s="29">
        <v>0</v>
      </c>
      <c r="H168" s="29">
        <v>2452903</v>
      </c>
      <c r="I168" s="29">
        <v>356081.8</v>
      </c>
      <c r="J168" s="7">
        <f t="shared" si="27"/>
        <v>0.14516750152778157</v>
      </c>
      <c r="K168" s="29">
        <v>356081.8</v>
      </c>
      <c r="L168" s="29">
        <v>0</v>
      </c>
      <c r="M168" s="29">
        <v>356081.8</v>
      </c>
      <c r="N168" s="7">
        <f t="shared" si="28"/>
        <v>1</v>
      </c>
      <c r="O168" s="29">
        <v>0</v>
      </c>
      <c r="P168" s="8">
        <f t="shared" si="29"/>
        <v>-2096821.2</v>
      </c>
    </row>
    <row r="169" spans="1:16" x14ac:dyDescent="0.2">
      <c r="A169" s="26">
        <v>75084</v>
      </c>
      <c r="B169" s="12" t="str">
        <f t="shared" si="24"/>
        <v>7</v>
      </c>
      <c r="C169" s="12" t="str">
        <f t="shared" si="25"/>
        <v>75</v>
      </c>
      <c r="D169" s="27" t="str">
        <f t="shared" si="26"/>
        <v>750</v>
      </c>
      <c r="E169" s="28" t="s">
        <v>182</v>
      </c>
      <c r="F169" s="29">
        <v>905000</v>
      </c>
      <c r="G169" s="29">
        <v>0</v>
      </c>
      <c r="H169" s="29">
        <v>905000</v>
      </c>
      <c r="I169" s="29">
        <v>904201.19</v>
      </c>
      <c r="J169" s="7">
        <f t="shared" si="27"/>
        <v>0.99911733701657457</v>
      </c>
      <c r="K169" s="29">
        <v>904201.19</v>
      </c>
      <c r="L169" s="29">
        <v>0</v>
      </c>
      <c r="M169" s="29">
        <v>904201.19</v>
      </c>
      <c r="N169" s="7">
        <f t="shared" si="28"/>
        <v>1</v>
      </c>
      <c r="O169" s="29">
        <v>0</v>
      </c>
      <c r="P169" s="8">
        <f t="shared" si="29"/>
        <v>-798.81000000005588</v>
      </c>
    </row>
    <row r="170" spans="1:16" x14ac:dyDescent="0.2">
      <c r="A170" s="26">
        <v>75085</v>
      </c>
      <c r="B170" s="12" t="str">
        <f t="shared" si="24"/>
        <v>7</v>
      </c>
      <c r="C170" s="12" t="str">
        <f t="shared" si="25"/>
        <v>75</v>
      </c>
      <c r="D170" s="27" t="str">
        <f t="shared" si="26"/>
        <v>750</v>
      </c>
      <c r="E170" s="28" t="s">
        <v>183</v>
      </c>
      <c r="F170" s="29">
        <v>0</v>
      </c>
      <c r="G170" s="29">
        <v>0</v>
      </c>
      <c r="H170" s="29">
        <v>0</v>
      </c>
      <c r="I170" s="29">
        <v>0</v>
      </c>
      <c r="J170" s="7" t="str">
        <f t="shared" si="27"/>
        <v xml:space="preserve"> </v>
      </c>
      <c r="K170" s="29">
        <v>0</v>
      </c>
      <c r="L170" s="29">
        <v>0</v>
      </c>
      <c r="M170" s="29">
        <v>0</v>
      </c>
      <c r="N170" s="7" t="str">
        <f t="shared" si="28"/>
        <v xml:space="preserve"> </v>
      </c>
      <c r="O170" s="29">
        <v>0</v>
      </c>
      <c r="P170" s="8">
        <f t="shared" si="29"/>
        <v>0</v>
      </c>
    </row>
    <row r="171" spans="1:16" x14ac:dyDescent="0.2">
      <c r="A171" s="26">
        <v>75086</v>
      </c>
      <c r="B171" s="12" t="str">
        <f t="shared" ref="B171:B174" si="33">LEFT(A171,1)</f>
        <v>7</v>
      </c>
      <c r="C171" s="12" t="str">
        <f t="shared" ref="C171:C174" si="34">LEFT(A171,2)</f>
        <v>75</v>
      </c>
      <c r="D171" s="27" t="str">
        <f t="shared" ref="D171:D174" si="35">LEFT(A171,3)</f>
        <v>750</v>
      </c>
      <c r="E171" s="28" t="s">
        <v>184</v>
      </c>
      <c r="F171" s="29">
        <v>717252</v>
      </c>
      <c r="G171" s="29">
        <v>0</v>
      </c>
      <c r="H171" s="29">
        <v>717252</v>
      </c>
      <c r="I171" s="29">
        <v>0</v>
      </c>
      <c r="J171" s="7">
        <f t="shared" si="27"/>
        <v>0</v>
      </c>
      <c r="K171" s="29">
        <v>0</v>
      </c>
      <c r="L171" s="29">
        <v>0</v>
      </c>
      <c r="M171" s="29">
        <v>0</v>
      </c>
      <c r="N171" s="7" t="str">
        <f t="shared" si="28"/>
        <v xml:space="preserve"> </v>
      </c>
      <c r="O171" s="29">
        <v>0</v>
      </c>
      <c r="P171" s="8">
        <f t="shared" si="29"/>
        <v>-717252</v>
      </c>
    </row>
    <row r="172" spans="1:16" x14ac:dyDescent="0.2">
      <c r="A172" s="26">
        <v>75089</v>
      </c>
      <c r="B172" s="12" t="str">
        <f t="shared" si="33"/>
        <v>7</v>
      </c>
      <c r="C172" s="12" t="str">
        <f t="shared" si="34"/>
        <v>75</v>
      </c>
      <c r="D172" s="27" t="str">
        <f t="shared" si="35"/>
        <v>750</v>
      </c>
      <c r="E172" s="28" t="s">
        <v>185</v>
      </c>
      <c r="F172" s="29">
        <v>0</v>
      </c>
      <c r="G172" s="29">
        <v>0</v>
      </c>
      <c r="H172" s="29">
        <v>0</v>
      </c>
      <c r="I172" s="29">
        <v>0</v>
      </c>
      <c r="J172" s="7" t="str">
        <f t="shared" si="27"/>
        <v xml:space="preserve"> </v>
      </c>
      <c r="K172" s="29">
        <v>0</v>
      </c>
      <c r="L172" s="29">
        <v>0</v>
      </c>
      <c r="M172" s="29">
        <v>0</v>
      </c>
      <c r="N172" s="7" t="str">
        <f t="shared" si="28"/>
        <v xml:space="preserve"> </v>
      </c>
      <c r="O172" s="29">
        <v>0</v>
      </c>
      <c r="P172" s="8">
        <f t="shared" si="29"/>
        <v>0</v>
      </c>
    </row>
    <row r="173" spans="1:16" x14ac:dyDescent="0.2">
      <c r="A173" s="26">
        <v>76601</v>
      </c>
      <c r="B173" s="12" t="str">
        <f t="shared" si="33"/>
        <v>7</v>
      </c>
      <c r="C173" s="12" t="str">
        <f t="shared" si="34"/>
        <v>76</v>
      </c>
      <c r="D173" s="27" t="str">
        <f t="shared" si="35"/>
        <v>766</v>
      </c>
      <c r="E173" s="28" t="s">
        <v>186</v>
      </c>
      <c r="F173" s="29">
        <v>0</v>
      </c>
      <c r="G173" s="29">
        <v>0</v>
      </c>
      <c r="H173" s="29">
        <v>0</v>
      </c>
      <c r="I173" s="29">
        <v>120000</v>
      </c>
      <c r="J173" s="7" t="str">
        <f t="shared" si="27"/>
        <v xml:space="preserve"> </v>
      </c>
      <c r="K173" s="29">
        <v>120000</v>
      </c>
      <c r="L173" s="29">
        <v>0</v>
      </c>
      <c r="M173" s="29">
        <v>120000</v>
      </c>
      <c r="N173" s="7">
        <f t="shared" si="28"/>
        <v>1</v>
      </c>
      <c r="O173" s="29">
        <v>0</v>
      </c>
      <c r="P173" s="8">
        <f t="shared" si="29"/>
        <v>120000</v>
      </c>
    </row>
    <row r="174" spans="1:16" x14ac:dyDescent="0.2">
      <c r="A174" s="26">
        <v>77000</v>
      </c>
      <c r="B174" s="12" t="str">
        <f t="shared" si="33"/>
        <v>7</v>
      </c>
      <c r="C174" s="12" t="str">
        <f t="shared" si="34"/>
        <v>77</v>
      </c>
      <c r="D174" s="27" t="str">
        <f t="shared" si="35"/>
        <v>770</v>
      </c>
      <c r="E174" s="28" t="s">
        <v>187</v>
      </c>
      <c r="F174" s="29">
        <v>40000</v>
      </c>
      <c r="G174" s="29">
        <v>0</v>
      </c>
      <c r="H174" s="29">
        <v>40000</v>
      </c>
      <c r="I174" s="29">
        <v>0</v>
      </c>
      <c r="J174" s="7">
        <f t="shared" si="27"/>
        <v>0</v>
      </c>
      <c r="K174" s="29">
        <v>0</v>
      </c>
      <c r="L174" s="29">
        <v>0</v>
      </c>
      <c r="M174" s="29">
        <v>0</v>
      </c>
      <c r="N174" s="7" t="str">
        <f t="shared" si="28"/>
        <v xml:space="preserve"> </v>
      </c>
      <c r="O174" s="29">
        <v>0</v>
      </c>
      <c r="P174" s="8">
        <f t="shared" si="29"/>
        <v>-40000</v>
      </c>
    </row>
    <row r="175" spans="1:16" x14ac:dyDescent="0.2">
      <c r="A175" s="26">
        <v>79116</v>
      </c>
      <c r="B175" s="12" t="str">
        <f t="shared" si="24"/>
        <v>7</v>
      </c>
      <c r="C175" s="12" t="str">
        <f t="shared" si="25"/>
        <v>79</v>
      </c>
      <c r="D175" s="27" t="str">
        <f t="shared" si="26"/>
        <v>791</v>
      </c>
      <c r="E175" s="28" t="s">
        <v>188</v>
      </c>
      <c r="F175" s="29">
        <v>0</v>
      </c>
      <c r="G175" s="29">
        <v>0</v>
      </c>
      <c r="H175" s="29">
        <v>0</v>
      </c>
      <c r="I175" s="29">
        <v>37803.040000000001</v>
      </c>
      <c r="J175" s="7" t="str">
        <f t="shared" si="27"/>
        <v xml:space="preserve"> </v>
      </c>
      <c r="K175" s="29">
        <v>37803.040000000001</v>
      </c>
      <c r="L175" s="29">
        <v>0</v>
      </c>
      <c r="M175" s="29">
        <v>37803.040000000001</v>
      </c>
      <c r="N175" s="7">
        <f t="shared" si="28"/>
        <v>1</v>
      </c>
      <c r="O175" s="29">
        <v>0</v>
      </c>
      <c r="P175" s="8">
        <f t="shared" si="29"/>
        <v>37803.040000000001</v>
      </c>
    </row>
    <row r="176" spans="1:16" x14ac:dyDescent="0.2">
      <c r="A176" s="26">
        <v>79703</v>
      </c>
      <c r="B176" s="12" t="str">
        <f t="shared" si="24"/>
        <v>7</v>
      </c>
      <c r="C176" s="12" t="str">
        <f t="shared" si="25"/>
        <v>79</v>
      </c>
      <c r="D176" s="27" t="str">
        <f t="shared" si="26"/>
        <v>797</v>
      </c>
      <c r="E176" s="28" t="s">
        <v>150</v>
      </c>
      <c r="F176" s="29">
        <v>543207</v>
      </c>
      <c r="G176" s="29">
        <v>0</v>
      </c>
      <c r="H176" s="29">
        <v>543207</v>
      </c>
      <c r="I176" s="29">
        <v>543207.38</v>
      </c>
      <c r="J176" s="7">
        <f t="shared" si="27"/>
        <v>1.000000699549159</v>
      </c>
      <c r="K176" s="29">
        <v>543207.38</v>
      </c>
      <c r="L176" s="29">
        <v>0</v>
      </c>
      <c r="M176" s="29">
        <v>543207.38</v>
      </c>
      <c r="N176" s="7">
        <f t="shared" si="28"/>
        <v>1</v>
      </c>
      <c r="O176" s="29">
        <v>0</v>
      </c>
      <c r="P176" s="8">
        <f t="shared" si="29"/>
        <v>0.38000000000465661</v>
      </c>
    </row>
    <row r="177" spans="1:16" x14ac:dyDescent="0.2">
      <c r="A177" s="30"/>
      <c r="B177" s="31"/>
      <c r="C177" s="31"/>
      <c r="D177" s="30"/>
      <c r="E177" s="35" t="s">
        <v>20</v>
      </c>
      <c r="F177" s="32">
        <f>SUBTOTAL(109,F157:F176)</f>
        <v>25666261</v>
      </c>
      <c r="G177" s="32">
        <f>SUBTOTAL(109,G157:G176)</f>
        <v>1190567.1000000001</v>
      </c>
      <c r="H177" s="32">
        <f>SUBTOTAL(109,H157:H176)</f>
        <v>26856828.100000001</v>
      </c>
      <c r="I177" s="32">
        <f>SUBTOTAL(109,I157:I176)</f>
        <v>7697120.4600000009</v>
      </c>
      <c r="J177" s="33">
        <f>IF(H177=0," ",I177/H177)</f>
        <v>0.2865982695849329</v>
      </c>
      <c r="K177" s="32">
        <f>SUBTOTAL(109,K157:K176)</f>
        <v>7588848.1799999997</v>
      </c>
      <c r="L177" s="32">
        <f>SUBTOTAL(109,L157:L176)</f>
        <v>0</v>
      </c>
      <c r="M177" s="32">
        <f>SUBTOTAL(109,M157:M176)</f>
        <v>7588848.1799999997</v>
      </c>
      <c r="N177" s="10">
        <f t="shared" si="28"/>
        <v>0.98593340450332501</v>
      </c>
      <c r="O177" s="32">
        <f>SUBTOTAL(109,O157:O176)</f>
        <v>108272.28</v>
      </c>
      <c r="P177" s="34">
        <f>SUBTOTAL(109,P157:P176)</f>
        <v>-19159707.640000004</v>
      </c>
    </row>
    <row r="179" spans="1:16" ht="25.5" x14ac:dyDescent="0.2">
      <c r="A179" s="3" t="s">
        <v>2</v>
      </c>
      <c r="B179" s="3" t="s">
        <v>16</v>
      </c>
      <c r="C179" s="3" t="s">
        <v>17</v>
      </c>
      <c r="D179" s="3" t="s">
        <v>18</v>
      </c>
      <c r="E179" s="4" t="s">
        <v>3</v>
      </c>
      <c r="F179" s="4" t="s">
        <v>4</v>
      </c>
      <c r="G179" s="3" t="s">
        <v>5</v>
      </c>
      <c r="H179" s="4" t="s">
        <v>6</v>
      </c>
      <c r="I179" s="4" t="s">
        <v>7</v>
      </c>
      <c r="J179" s="4" t="s">
        <v>8</v>
      </c>
      <c r="K179" s="4" t="s">
        <v>9</v>
      </c>
      <c r="L179" s="4" t="s">
        <v>10</v>
      </c>
      <c r="M179" s="4" t="s">
        <v>11</v>
      </c>
      <c r="N179" s="6" t="s">
        <v>12</v>
      </c>
      <c r="O179" s="4" t="s">
        <v>13</v>
      </c>
      <c r="P179" s="4" t="s">
        <v>14</v>
      </c>
    </row>
    <row r="180" spans="1:16" x14ac:dyDescent="0.2">
      <c r="A180" s="26">
        <v>82091</v>
      </c>
      <c r="B180" s="12" t="str">
        <f t="shared" ref="B180" si="36">LEFT(A180,1)</f>
        <v>8</v>
      </c>
      <c r="C180" s="12" t="str">
        <f t="shared" ref="C180" si="37">LEFT(A180,2)</f>
        <v>82</v>
      </c>
      <c r="D180" s="27" t="str">
        <f t="shared" ref="D180" si="38">LEFT(A180,3)</f>
        <v>820</v>
      </c>
      <c r="E180" s="28" t="s">
        <v>189</v>
      </c>
      <c r="F180" s="29">
        <v>100000</v>
      </c>
      <c r="G180" s="29">
        <v>0</v>
      </c>
      <c r="H180" s="29">
        <v>100000</v>
      </c>
      <c r="I180" s="29">
        <v>0</v>
      </c>
      <c r="J180" s="7">
        <f t="shared" ref="J180:J187" si="39">IF(H180=0," ",I180/H180)</f>
        <v>0</v>
      </c>
      <c r="K180" s="29">
        <v>0</v>
      </c>
      <c r="L180" s="29">
        <v>0</v>
      </c>
      <c r="M180" s="29">
        <v>0</v>
      </c>
      <c r="N180" s="7" t="str">
        <f t="shared" ref="N180:N188" si="40">IF(I180=0," ",M180/I180)</f>
        <v xml:space="preserve"> </v>
      </c>
      <c r="O180" s="29">
        <v>0</v>
      </c>
      <c r="P180" s="8">
        <f t="shared" ref="P180:P187" si="41">I180-H180</f>
        <v>-100000</v>
      </c>
    </row>
    <row r="181" spans="1:16" x14ac:dyDescent="0.2">
      <c r="A181" s="26">
        <v>83000</v>
      </c>
      <c r="B181" s="12" t="str">
        <f t="shared" ref="B181:B187" si="42">LEFT(A181,1)</f>
        <v>8</v>
      </c>
      <c r="C181" s="12" t="str">
        <f t="shared" ref="C181:C187" si="43">LEFT(A181,2)</f>
        <v>83</v>
      </c>
      <c r="D181" s="27" t="str">
        <f t="shared" ref="D181:D187" si="44">LEFT(A181,3)</f>
        <v>830</v>
      </c>
      <c r="E181" s="28" t="s">
        <v>190</v>
      </c>
      <c r="F181" s="29">
        <v>47500</v>
      </c>
      <c r="G181" s="29">
        <v>0</v>
      </c>
      <c r="H181" s="29">
        <v>47500</v>
      </c>
      <c r="I181" s="29">
        <v>132.38999999999999</v>
      </c>
      <c r="J181" s="7">
        <f t="shared" si="39"/>
        <v>2.7871578947368417E-3</v>
      </c>
      <c r="K181" s="29">
        <v>680.69</v>
      </c>
      <c r="L181" s="29">
        <v>548.29999999999995</v>
      </c>
      <c r="M181" s="29">
        <v>132.38999999999999</v>
      </c>
      <c r="N181" s="7">
        <f t="shared" si="40"/>
        <v>1</v>
      </c>
      <c r="O181" s="29">
        <v>0</v>
      </c>
      <c r="P181" s="8">
        <f t="shared" si="41"/>
        <v>-47367.61</v>
      </c>
    </row>
    <row r="182" spans="1:16" x14ac:dyDescent="0.2">
      <c r="A182" s="26">
        <v>83001</v>
      </c>
      <c r="B182" s="12" t="str">
        <f t="shared" si="42"/>
        <v>8</v>
      </c>
      <c r="C182" s="12" t="str">
        <f t="shared" si="43"/>
        <v>83</v>
      </c>
      <c r="D182" s="27" t="str">
        <f t="shared" si="44"/>
        <v>830</v>
      </c>
      <c r="E182" s="28" t="s">
        <v>191</v>
      </c>
      <c r="F182" s="29">
        <v>170000</v>
      </c>
      <c r="G182" s="29">
        <v>0</v>
      </c>
      <c r="H182" s="29">
        <v>170000</v>
      </c>
      <c r="I182" s="29">
        <v>145389.5</v>
      </c>
      <c r="J182" s="7">
        <f t="shared" si="39"/>
        <v>0.8552323529411765</v>
      </c>
      <c r="K182" s="29">
        <v>145439.5</v>
      </c>
      <c r="L182" s="29">
        <v>50</v>
      </c>
      <c r="M182" s="29">
        <v>145389.5</v>
      </c>
      <c r="N182" s="7">
        <f t="shared" si="40"/>
        <v>1</v>
      </c>
      <c r="O182" s="29">
        <v>0</v>
      </c>
      <c r="P182" s="8">
        <f t="shared" si="41"/>
        <v>-24610.5</v>
      </c>
    </row>
    <row r="183" spans="1:16" x14ac:dyDescent="0.2">
      <c r="A183" s="26">
        <v>83100</v>
      </c>
      <c r="B183" s="12" t="str">
        <f t="shared" si="42"/>
        <v>8</v>
      </c>
      <c r="C183" s="12" t="str">
        <f t="shared" si="43"/>
        <v>83</v>
      </c>
      <c r="D183" s="27" t="str">
        <f t="shared" si="44"/>
        <v>831</v>
      </c>
      <c r="E183" s="28" t="s">
        <v>192</v>
      </c>
      <c r="F183" s="29">
        <v>445000</v>
      </c>
      <c r="G183" s="29">
        <v>0</v>
      </c>
      <c r="H183" s="29">
        <v>445000</v>
      </c>
      <c r="I183" s="29">
        <v>84222.86</v>
      </c>
      <c r="J183" s="7">
        <f t="shared" si="39"/>
        <v>0.18926485393258427</v>
      </c>
      <c r="K183" s="29">
        <v>552.47</v>
      </c>
      <c r="L183" s="29">
        <v>0</v>
      </c>
      <c r="M183" s="29">
        <v>552.47</v>
      </c>
      <c r="N183" s="7">
        <f t="shared" si="40"/>
        <v>6.5596205115808232E-3</v>
      </c>
      <c r="O183" s="29">
        <v>83670.39</v>
      </c>
      <c r="P183" s="8">
        <f t="shared" si="41"/>
        <v>-360777.14</v>
      </c>
    </row>
    <row r="184" spans="1:16" x14ac:dyDescent="0.2">
      <c r="A184" s="26">
        <v>83101</v>
      </c>
      <c r="B184" s="12" t="str">
        <f t="shared" si="42"/>
        <v>8</v>
      </c>
      <c r="C184" s="12" t="str">
        <f t="shared" si="43"/>
        <v>83</v>
      </c>
      <c r="D184" s="27" t="str">
        <f t="shared" si="44"/>
        <v>831</v>
      </c>
      <c r="E184" s="28" t="s">
        <v>193</v>
      </c>
      <c r="F184" s="29">
        <v>400000</v>
      </c>
      <c r="G184" s="29">
        <v>0</v>
      </c>
      <c r="H184" s="29">
        <v>400000</v>
      </c>
      <c r="I184" s="29">
        <v>125792.08</v>
      </c>
      <c r="J184" s="7">
        <f t="shared" si="39"/>
        <v>0.31448019999999999</v>
      </c>
      <c r="K184" s="29">
        <v>125792.08</v>
      </c>
      <c r="L184" s="29">
        <v>0</v>
      </c>
      <c r="M184" s="29">
        <v>125792.08</v>
      </c>
      <c r="N184" s="7">
        <f t="shared" si="40"/>
        <v>1</v>
      </c>
      <c r="O184" s="29">
        <v>0</v>
      </c>
      <c r="P184" s="8">
        <f t="shared" si="41"/>
        <v>-274207.92</v>
      </c>
    </row>
    <row r="185" spans="1:16" x14ac:dyDescent="0.2">
      <c r="A185" s="26">
        <v>87000</v>
      </c>
      <c r="B185" s="12" t="str">
        <f t="shared" si="42"/>
        <v>8</v>
      </c>
      <c r="C185" s="12" t="str">
        <f t="shared" si="43"/>
        <v>87</v>
      </c>
      <c r="D185" s="27" t="str">
        <f t="shared" si="44"/>
        <v>870</v>
      </c>
      <c r="E185" s="28" t="s">
        <v>194</v>
      </c>
      <c r="F185" s="29">
        <v>0</v>
      </c>
      <c r="G185" s="29">
        <v>23308520.690000001</v>
      </c>
      <c r="H185" s="29">
        <v>23308520.690000001</v>
      </c>
      <c r="I185" s="29">
        <v>0</v>
      </c>
      <c r="J185" s="7">
        <f t="shared" si="39"/>
        <v>0</v>
      </c>
      <c r="K185" s="29">
        <v>0</v>
      </c>
      <c r="L185" s="29">
        <v>0</v>
      </c>
      <c r="M185" s="29">
        <v>0</v>
      </c>
      <c r="N185" s="7" t="str">
        <f t="shared" si="40"/>
        <v xml:space="preserve"> </v>
      </c>
      <c r="O185" s="29">
        <v>0</v>
      </c>
      <c r="P185" s="8">
        <f t="shared" si="41"/>
        <v>-23308520.690000001</v>
      </c>
    </row>
    <row r="186" spans="1:16" x14ac:dyDescent="0.2">
      <c r="A186" s="26">
        <v>87010</v>
      </c>
      <c r="B186" s="12" t="str">
        <f t="shared" si="42"/>
        <v>8</v>
      </c>
      <c r="C186" s="12" t="str">
        <f t="shared" si="43"/>
        <v>87</v>
      </c>
      <c r="D186" s="27" t="str">
        <f t="shared" si="44"/>
        <v>870</v>
      </c>
      <c r="E186" s="28" t="s">
        <v>195</v>
      </c>
      <c r="F186" s="29">
        <v>0</v>
      </c>
      <c r="G186" s="29">
        <v>17694908.710000001</v>
      </c>
      <c r="H186" s="29">
        <v>17694908.710000001</v>
      </c>
      <c r="I186" s="29">
        <v>0</v>
      </c>
      <c r="J186" s="7">
        <f t="shared" si="39"/>
        <v>0</v>
      </c>
      <c r="K186" s="29">
        <v>0</v>
      </c>
      <c r="L186" s="29">
        <v>0</v>
      </c>
      <c r="M186" s="29">
        <v>0</v>
      </c>
      <c r="N186" s="7" t="str">
        <f t="shared" si="40"/>
        <v xml:space="preserve"> </v>
      </c>
      <c r="O186" s="29">
        <v>0</v>
      </c>
      <c r="P186" s="8">
        <f t="shared" si="41"/>
        <v>-17694908.710000001</v>
      </c>
    </row>
    <row r="187" spans="1:16" x14ac:dyDescent="0.2">
      <c r="A187" s="26">
        <v>91300</v>
      </c>
      <c r="B187" s="12" t="str">
        <f t="shared" si="42"/>
        <v>9</v>
      </c>
      <c r="C187" s="12" t="str">
        <f t="shared" si="43"/>
        <v>91</v>
      </c>
      <c r="D187" s="27" t="str">
        <f t="shared" si="44"/>
        <v>913</v>
      </c>
      <c r="E187" s="28" t="s">
        <v>196</v>
      </c>
      <c r="F187" s="29">
        <v>14700000</v>
      </c>
      <c r="G187" s="29">
        <v>0</v>
      </c>
      <c r="H187" s="29">
        <v>14700000</v>
      </c>
      <c r="I187" s="29">
        <v>0</v>
      </c>
      <c r="J187" s="7">
        <f t="shared" si="39"/>
        <v>0</v>
      </c>
      <c r="K187" s="29">
        <v>0</v>
      </c>
      <c r="L187" s="29">
        <v>0</v>
      </c>
      <c r="M187" s="29">
        <v>0</v>
      </c>
      <c r="N187" s="7" t="str">
        <f t="shared" si="40"/>
        <v xml:space="preserve"> </v>
      </c>
      <c r="O187" s="29">
        <v>0</v>
      </c>
      <c r="P187" s="8">
        <f t="shared" si="41"/>
        <v>-14700000</v>
      </c>
    </row>
    <row r="188" spans="1:16" x14ac:dyDescent="0.2">
      <c r="A188" s="30"/>
      <c r="B188" s="31"/>
      <c r="C188" s="31"/>
      <c r="D188" s="30"/>
      <c r="E188" s="35" t="s">
        <v>21</v>
      </c>
      <c r="F188" s="32">
        <f>SUBTOTAL(109,Tabla3[Previsiones Iniciales])</f>
        <v>15862500</v>
      </c>
      <c r="G188" s="32">
        <f>SUBTOTAL(109,Tabla3[Modificaciones])</f>
        <v>41003429.400000006</v>
      </c>
      <c r="H188" s="32">
        <f>SUBTOTAL(109,Tabla3[Previsiones Definitivas])</f>
        <v>56865929.400000006</v>
      </c>
      <c r="I188" s="32">
        <f>SUBTOTAL(109,Tabla3[Derechos Netos])</f>
        <v>355536.83</v>
      </c>
      <c r="J188" s="33">
        <f>IF(H188=0," ",I188/H188)</f>
        <v>6.2521941301464067E-3</v>
      </c>
      <c r="K188" s="32">
        <f>SUBTOTAL(109,Tabla3[Ingresos Realizados])</f>
        <v>272464.74</v>
      </c>
      <c r="L188" s="32">
        <f>SUBTOTAL(109,Tabla3[Devoluciones de Ingresos])</f>
        <v>598.29999999999995</v>
      </c>
      <c r="M188" s="32">
        <f>SUBTOTAL(109,Tabla3[Recaudación Líquida])</f>
        <v>271866.44</v>
      </c>
      <c r="N188" s="33">
        <f t="shared" si="40"/>
        <v>0.76466463404086715</v>
      </c>
      <c r="O188" s="32">
        <f>SUBTOTAL(109,Tabla3[Pendiente de Cobro])</f>
        <v>83670.39</v>
      </c>
      <c r="P188" s="34">
        <f>SUBTOTAL(109,Tabla3[Estado de Ejecución])</f>
        <v>-56510392.57</v>
      </c>
    </row>
    <row r="190" spans="1:16" x14ac:dyDescent="0.2">
      <c r="A190" s="13"/>
      <c r="B190" s="13"/>
      <c r="C190" s="13"/>
      <c r="D190" s="13"/>
      <c r="E190" s="36" t="s">
        <v>22</v>
      </c>
      <c r="F190" s="9">
        <f>Tabla1[[#Totals],[Previsiones Iniciales]]+F177+Tabla3[[#Totals],[Previsiones Iniciales]]</f>
        <v>361451862</v>
      </c>
      <c r="G190" s="9">
        <f>Tabla1[[#Totals],[Modificaciones]]+G177+Tabla3[[#Totals],[Modificaciones]]</f>
        <v>49627629.140000008</v>
      </c>
      <c r="H190" s="9">
        <f>Tabla1[[#Totals],[Previsiones Definitivas]]+H177+Tabla3[[#Totals],[Previsiones Definitivas]]</f>
        <v>411079491.13999999</v>
      </c>
      <c r="I190" s="9">
        <f>Tabla1[[#Totals],[Derechos Netos]]+I177+Tabla3[[#Totals],[Derechos Netos]]</f>
        <v>300224860.79999995</v>
      </c>
      <c r="J190" s="33">
        <f>IF(H190=0," ",I190/H190)</f>
        <v>0.73033286084747384</v>
      </c>
      <c r="K190" s="9">
        <f>Tabla1[[#Totals],[Ingresos Realizados]]+K177+Tabla3[[#Totals],[Ingresos Realizados]]</f>
        <v>270422130.47999984</v>
      </c>
      <c r="L190" s="9">
        <f>Tabla1[[#Totals],[Devoluciones de Ingresos]]+L177+Tabla3[[#Totals],[Devoluciones de Ingresos]]</f>
        <v>7989129.29</v>
      </c>
      <c r="M190" s="9">
        <f>Tabla1[[#Totals],[Recaudación Líquida]]+M177+Tabla3[[#Totals],[Recaudación Líquida]]</f>
        <v>262433001.18999997</v>
      </c>
      <c r="N190" s="33">
        <f t="shared" ref="N190" si="45">IF(I190=0," ",M190/I190)</f>
        <v>0.8741214851118686</v>
      </c>
      <c r="O190" s="9">
        <f>Tabla1[[#Totals],[Pendiente de Cobro]]+O177+Tabla3[[#Totals],[Pendiente de Cobro]]</f>
        <v>37791859.610000007</v>
      </c>
      <c r="P190" s="9">
        <f t="shared" ref="P190" si="46">I190-H190</f>
        <v>-110854630.34000003</v>
      </c>
    </row>
  </sheetData>
  <printOptions horizontalCentered="1"/>
  <pageMargins left="0.31496062992125984" right="0.31496062992125984" top="0.35433070866141736" bottom="0.74803149606299213" header="0.31496062992125984" footer="0.31496062992125984"/>
  <pageSetup paperSize="9" scale="61" fitToHeight="0" orientation="landscape" r:id="rId1"/>
  <headerFooter>
    <oddHeader>&amp;C
&amp;G</oddHeader>
    <oddFooter>&amp;R&amp;P / &amp;N</oddFooter>
  </headerFooter>
  <ignoredErrors>
    <ignoredError sqref="J177" formula="1"/>
  </ignoredErrors>
  <legacyDrawingHF r:id="rId2"/>
  <tableParts count="3">
    <tablePart r:id="rId3"/>
    <tablePart r:id="rId4"/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EJECUCIÓN INGRESOS 30 NOVIEM 24</vt:lpstr>
      <vt:lpstr>'EJECUCIÓN INGRESOS 30 NOVIEM 24'!Títulos_a_imprimir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Amador Martin Alonso</dc:creator>
  <cp:lastModifiedBy>Yolanda del Pozo Garcia</cp:lastModifiedBy>
  <cp:lastPrinted>2024-05-02T12:34:26Z</cp:lastPrinted>
  <dcterms:created xsi:type="dcterms:W3CDTF">2016-04-19T12:01:28Z</dcterms:created>
  <dcterms:modified xsi:type="dcterms:W3CDTF">2024-12-11T09:06:43Z</dcterms:modified>
</cp:coreProperties>
</file>