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320" windowHeight="9870" activeTab="2"/>
  </bookViews>
  <sheets>
    <sheet name="Deuda" sheetId="1" r:id="rId1"/>
    <sheet name="I. Ctes." sheetId="4" r:id="rId2"/>
    <sheet name="Ratio Deuda. Ingr. Consoliado" sheetId="2" r:id="rId3"/>
  </sheets>
  <calcPr calcId="125725"/>
</workbook>
</file>

<file path=xl/calcChain.xml><?xml version="1.0" encoding="utf-8"?>
<calcChain xmlns="http://schemas.openxmlformats.org/spreadsheetml/2006/main">
  <c r="H5" i="2"/>
  <c r="H6"/>
  <c r="B6"/>
  <c r="B5"/>
  <c r="C6"/>
  <c r="C5"/>
  <c r="D6"/>
  <c r="D5"/>
  <c r="E6"/>
  <c r="E5"/>
  <c r="F6"/>
  <c r="F5"/>
  <c r="G6"/>
  <c r="G5"/>
  <c r="E7"/>
  <c r="C16" i="4"/>
  <c r="D16"/>
  <c r="E16"/>
  <c r="F16"/>
  <c r="G16"/>
  <c r="H16"/>
  <c r="B16"/>
  <c r="G9"/>
  <c r="E9"/>
  <c r="D9"/>
  <c r="C9"/>
  <c r="B9"/>
  <c r="F14"/>
  <c r="F12"/>
  <c r="F13"/>
  <c r="G12"/>
  <c r="G14"/>
  <c r="G13"/>
  <c r="G11"/>
  <c r="G10"/>
  <c r="G8"/>
  <c r="B13"/>
  <c r="B14"/>
  <c r="C10"/>
  <c r="D10"/>
  <c r="C13"/>
  <c r="D13"/>
  <c r="C14"/>
  <c r="D14"/>
  <c r="C12"/>
  <c r="D12"/>
  <c r="C11"/>
  <c r="D11"/>
  <c r="E14"/>
  <c r="E13"/>
  <c r="E12"/>
  <c r="E11"/>
  <c r="E10"/>
  <c r="H7" i="2" l="1"/>
  <c r="B7"/>
  <c r="C7"/>
  <c r="D7"/>
  <c r="F7"/>
  <c r="G7"/>
  <c r="C8" i="4"/>
  <c r="B8"/>
  <c r="B15" i="1"/>
  <c r="C15"/>
  <c r="D15"/>
  <c r="F15"/>
  <c r="G15"/>
  <c r="H15"/>
  <c r="E15"/>
</calcChain>
</file>

<file path=xl/sharedStrings.xml><?xml version="1.0" encoding="utf-8"?>
<sst xmlns="http://schemas.openxmlformats.org/spreadsheetml/2006/main" count="37" uniqueCount="22">
  <si>
    <t>EVOLUCIÓN DE LA DEUDA VIVA 2010-2016</t>
  </si>
  <si>
    <t>ENTIDADES</t>
  </si>
  <si>
    <t>Previsión 31/12/16</t>
  </si>
  <si>
    <t>TOTAL CORPORACIÓN LOCAL</t>
  </si>
  <si>
    <t>Ajustes transferencias internas</t>
  </si>
  <si>
    <t>07-47-186-AA-000 Ayuntamiento de Valladolid</t>
  </si>
  <si>
    <t>07-47-186-AV-003 Semana Internacional de Cine de Valladolid</t>
  </si>
  <si>
    <t>07-47-186-AV-004 F.M. Deportes</t>
  </si>
  <si>
    <t>07-47-186-AV-005 F.M. Cultura</t>
  </si>
  <si>
    <t>07-47-186-AP-002 E.M. Autobuses (AUVASA)</t>
  </si>
  <si>
    <t>07-47-186-AP-008 S.Mixta Promoción del Turismo de Valladolid, S.L.</t>
  </si>
  <si>
    <t>07-00-011-NN-000 Asoc. Ibérica Municipios  Ribereños del Duero</t>
  </si>
  <si>
    <t>07-00-008-HH-000 F. Casa de la India</t>
  </si>
  <si>
    <t>07-00-009-HH-000 F. Museo de la Ciencia de Valladolid</t>
  </si>
  <si>
    <t>07-00-011-HH-000 F. Teatro Calderón</t>
  </si>
  <si>
    <t>07-00-012-HH-000 F. Patio Herreriano de Arte Contemporáneo Español de Valladolid</t>
  </si>
  <si>
    <t>3102308,15-737630</t>
  </si>
  <si>
    <t>INGRESOS CORRIENTES CONSOLIDADOS</t>
  </si>
  <si>
    <t>RATIO DEUDA VIVA/INGRESOS CORRIENTES CONSOLIDADOS</t>
  </si>
  <si>
    <t>EVOLUCIÓN DE LOS INGRESOS CORRIENTES CONSOLIDADOS 2010-2016</t>
  </si>
  <si>
    <t>DEUDA VIVA</t>
  </si>
  <si>
    <t>RATIO DEUDA VIVA/INGRESOS CORRIENTES CONSOLIDADOS 2010 - 2016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</si>
</sst>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wrapText="1"/>
    </xf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G15" sqref="G15"/>
    </sheetView>
  </sheetViews>
  <sheetFormatPr baseColWidth="10" defaultRowHeight="15"/>
  <cols>
    <col min="1" max="1" width="42.28515625" customWidth="1"/>
    <col min="2" max="8" width="13.7109375" bestFit="1" customWidth="1"/>
  </cols>
  <sheetData>
    <row r="1" spans="1:8" ht="15.75">
      <c r="A1" s="12" t="s">
        <v>0</v>
      </c>
      <c r="B1" s="12"/>
      <c r="C1" s="12"/>
      <c r="D1" s="12"/>
      <c r="E1" s="12"/>
      <c r="F1" s="12"/>
      <c r="G1" s="12"/>
      <c r="H1" s="12"/>
    </row>
    <row r="3" spans="1:8" ht="30" customHeight="1">
      <c r="A3" s="2" t="s">
        <v>1</v>
      </c>
      <c r="B3" s="2">
        <v>2010</v>
      </c>
      <c r="C3" s="2">
        <v>2011</v>
      </c>
      <c r="D3" s="2">
        <v>2012</v>
      </c>
      <c r="E3" s="2">
        <v>2013</v>
      </c>
      <c r="F3" s="2">
        <v>2014</v>
      </c>
      <c r="G3" s="2">
        <v>2015</v>
      </c>
      <c r="H3" s="3" t="s">
        <v>2</v>
      </c>
    </row>
    <row r="4" spans="1:8" s="1" customFormat="1" ht="30" customHeight="1">
      <c r="A4" s="2" t="s">
        <v>5</v>
      </c>
      <c r="B4" s="4">
        <v>222667510.06</v>
      </c>
      <c r="C4" s="4">
        <v>200895537</v>
      </c>
      <c r="D4" s="4">
        <v>174895223.15000001</v>
      </c>
      <c r="E4" s="4">
        <v>152886446.36000001</v>
      </c>
      <c r="F4" s="4">
        <v>128100175.05</v>
      </c>
      <c r="G4" s="4">
        <v>127712518.69</v>
      </c>
      <c r="H4" s="4">
        <v>113398096.27</v>
      </c>
    </row>
    <row r="5" spans="1:8" s="1" customFormat="1" ht="30" customHeight="1">
      <c r="A5" s="5" t="s">
        <v>6</v>
      </c>
      <c r="B5" s="4"/>
      <c r="C5" s="4"/>
      <c r="D5" s="4"/>
      <c r="E5" s="4"/>
      <c r="F5" s="4"/>
      <c r="G5" s="4"/>
      <c r="H5" s="4"/>
    </row>
    <row r="6" spans="1:8" s="1" customFormat="1" ht="30" customHeight="1">
      <c r="A6" s="2" t="s">
        <v>7</v>
      </c>
      <c r="B6" s="4"/>
      <c r="C6" s="4"/>
      <c r="D6" s="4"/>
      <c r="E6" s="4"/>
      <c r="F6" s="4"/>
      <c r="G6" s="4"/>
      <c r="H6" s="4"/>
    </row>
    <row r="7" spans="1:8" s="1" customFormat="1" ht="30" customHeight="1">
      <c r="A7" s="2" t="s">
        <v>8</v>
      </c>
      <c r="B7" s="4"/>
      <c r="C7" s="4"/>
      <c r="D7" s="4"/>
      <c r="E7" s="4"/>
      <c r="F7" s="4"/>
      <c r="G7" s="4"/>
      <c r="H7" s="4"/>
    </row>
    <row r="8" spans="1:8" s="1" customFormat="1" ht="30" customHeight="1">
      <c r="A8" s="2" t="s">
        <v>9</v>
      </c>
      <c r="B8" s="4"/>
      <c r="C8" s="4"/>
      <c r="D8" s="4"/>
      <c r="E8" s="4"/>
      <c r="F8" s="4"/>
      <c r="G8" s="4"/>
      <c r="H8" s="4"/>
    </row>
    <row r="9" spans="1:8" s="1" customFormat="1" ht="30" customHeight="1">
      <c r="A9" s="5" t="s">
        <v>10</v>
      </c>
      <c r="B9" s="4">
        <v>33199.660000000003</v>
      </c>
      <c r="C9" s="4">
        <v>1650</v>
      </c>
      <c r="D9" s="4">
        <v>7247.5</v>
      </c>
      <c r="E9" s="4">
        <v>-1048</v>
      </c>
      <c r="F9" s="4">
        <v>10619.18</v>
      </c>
      <c r="G9" s="4">
        <v>30648.080000000002</v>
      </c>
      <c r="H9" s="4">
        <v>10000</v>
      </c>
    </row>
    <row r="10" spans="1:8" s="1" customFormat="1" ht="30" customHeight="1">
      <c r="A10" s="5" t="s">
        <v>11</v>
      </c>
      <c r="B10" s="4"/>
      <c r="C10" s="4"/>
      <c r="D10" s="4"/>
      <c r="E10" s="4"/>
      <c r="F10" s="4"/>
      <c r="G10" s="4"/>
      <c r="H10" s="4"/>
    </row>
    <row r="11" spans="1:8" s="1" customFormat="1" ht="30" customHeight="1">
      <c r="A11" s="2" t="s">
        <v>12</v>
      </c>
      <c r="B11" s="4"/>
      <c r="C11" s="4"/>
      <c r="D11" s="4"/>
      <c r="E11" s="4">
        <v>30000</v>
      </c>
      <c r="F11" s="4">
        <v>10787.28</v>
      </c>
      <c r="G11" s="4">
        <v>582.92999999999995</v>
      </c>
      <c r="H11" s="4"/>
    </row>
    <row r="12" spans="1:8" s="1" customFormat="1" ht="30" customHeight="1">
      <c r="A12" s="5" t="s">
        <v>13</v>
      </c>
      <c r="B12" s="4"/>
      <c r="C12" s="4"/>
      <c r="D12" s="4"/>
      <c r="E12" s="4"/>
      <c r="F12" s="4"/>
      <c r="G12" s="4"/>
      <c r="H12" s="4"/>
    </row>
    <row r="13" spans="1:8" s="1" customFormat="1" ht="30" customHeight="1">
      <c r="A13" s="2" t="s">
        <v>14</v>
      </c>
      <c r="B13" s="4"/>
      <c r="C13" s="4"/>
      <c r="D13" s="4"/>
      <c r="E13" s="4"/>
      <c r="F13" s="4"/>
      <c r="G13" s="4"/>
      <c r="H13" s="4"/>
    </row>
    <row r="14" spans="1:8" s="1" customFormat="1" ht="30" customHeight="1">
      <c r="A14" s="5" t="s">
        <v>15</v>
      </c>
      <c r="B14" s="4">
        <v>125000</v>
      </c>
      <c r="C14" s="4">
        <v>125000</v>
      </c>
      <c r="D14" s="4">
        <v>125000</v>
      </c>
      <c r="E14" s="4">
        <v>118583.33</v>
      </c>
      <c r="F14" s="4">
        <v>104166.66</v>
      </c>
      <c r="G14" s="4">
        <v>60200.52</v>
      </c>
      <c r="H14" s="4">
        <v>87333.32</v>
      </c>
    </row>
    <row r="15" spans="1:8" s="1" customFormat="1" ht="30" customHeight="1">
      <c r="A15" s="2" t="s">
        <v>3</v>
      </c>
      <c r="B15" s="6">
        <f t="shared" ref="B15" si="0">SUM(B4:B14)</f>
        <v>222825709.72</v>
      </c>
      <c r="C15" s="6">
        <f t="shared" ref="C15" si="1">SUM(C4:C14)</f>
        <v>201022187</v>
      </c>
      <c r="D15" s="6">
        <f t="shared" ref="D15" si="2">SUM(D4:D14)</f>
        <v>175027470.65000001</v>
      </c>
      <c r="E15" s="6">
        <f>SUM(E4:E14)</f>
        <v>153033981.69000003</v>
      </c>
      <c r="F15" s="6">
        <f t="shared" ref="F15:H15" si="3">SUM(F4:F14)</f>
        <v>128225748.17</v>
      </c>
      <c r="G15" s="6">
        <f t="shared" si="3"/>
        <v>127803950.22</v>
      </c>
      <c r="H15" s="6">
        <f t="shared" si="3"/>
        <v>113495429.58999999</v>
      </c>
    </row>
  </sheetData>
  <mergeCells count="1">
    <mergeCell ref="A1:H1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B17" sqref="B17"/>
    </sheetView>
  </sheetViews>
  <sheetFormatPr baseColWidth="10" defaultRowHeight="15"/>
  <cols>
    <col min="1" max="1" width="42" customWidth="1"/>
    <col min="2" max="8" width="13.7109375" bestFit="1" customWidth="1"/>
    <col min="10" max="10" width="13.7109375" bestFit="1" customWidth="1"/>
    <col min="11" max="12" width="12.7109375" bestFit="1" customWidth="1"/>
  </cols>
  <sheetData>
    <row r="1" spans="1:12" ht="15.75">
      <c r="A1" s="12" t="s">
        <v>19</v>
      </c>
      <c r="B1" s="12"/>
      <c r="C1" s="12"/>
      <c r="D1" s="12"/>
      <c r="E1" s="12"/>
      <c r="F1" s="12"/>
      <c r="G1" s="12"/>
      <c r="H1" s="12"/>
    </row>
    <row r="3" spans="1:12" ht="30" customHeight="1">
      <c r="A3" s="2" t="s">
        <v>1</v>
      </c>
      <c r="B3" s="2">
        <v>2010</v>
      </c>
      <c r="C3" s="2">
        <v>2011</v>
      </c>
      <c r="D3" s="2">
        <v>2012</v>
      </c>
      <c r="E3" s="2">
        <v>2013</v>
      </c>
      <c r="F3" s="2">
        <v>2014</v>
      </c>
      <c r="G3" s="2">
        <v>2015</v>
      </c>
      <c r="H3" s="3" t="s">
        <v>2</v>
      </c>
    </row>
    <row r="4" spans="1:12" s="1" customFormat="1" ht="30" customHeight="1">
      <c r="A4" s="2" t="s">
        <v>5</v>
      </c>
      <c r="B4" s="4">
        <v>219515270.31999999</v>
      </c>
      <c r="C4" s="4">
        <v>229050507.03999999</v>
      </c>
      <c r="D4" s="4">
        <v>227376002.84999999</v>
      </c>
      <c r="E4" s="4">
        <v>243364354.77000001</v>
      </c>
      <c r="F4" s="4">
        <v>246437832.33000001</v>
      </c>
      <c r="G4" s="4">
        <v>248189753.44999999</v>
      </c>
      <c r="H4" s="4">
        <v>242881179</v>
      </c>
    </row>
    <row r="5" spans="1:12" s="1" customFormat="1" ht="30" customHeight="1">
      <c r="A5" s="5" t="s">
        <v>6</v>
      </c>
      <c r="B5" s="4">
        <v>2764080.63</v>
      </c>
      <c r="C5" s="4">
        <v>2358477.38</v>
      </c>
      <c r="D5" s="4">
        <v>2171526.65</v>
      </c>
      <c r="E5" s="4">
        <v>2156006.7799999998</v>
      </c>
      <c r="F5" s="4">
        <v>2175605.1</v>
      </c>
      <c r="G5" s="4">
        <v>2451447.6800000002</v>
      </c>
      <c r="H5" s="4">
        <v>2248080</v>
      </c>
    </row>
    <row r="6" spans="1:12" s="1" customFormat="1" ht="30" customHeight="1">
      <c r="A6" s="2" t="s">
        <v>7</v>
      </c>
      <c r="B6" s="4">
        <v>11971492.529999999</v>
      </c>
      <c r="C6" s="4">
        <v>12353759.199999999</v>
      </c>
      <c r="D6" s="4">
        <v>11256066.18</v>
      </c>
      <c r="E6" s="4">
        <v>12119803.869999999</v>
      </c>
      <c r="F6" s="4">
        <v>11323023.51</v>
      </c>
      <c r="G6" s="4">
        <v>11216704.23</v>
      </c>
      <c r="H6" s="4">
        <v>12064600</v>
      </c>
    </row>
    <row r="7" spans="1:12" s="1" customFormat="1" ht="30" customHeight="1">
      <c r="A7" s="2" t="s">
        <v>8</v>
      </c>
      <c r="B7" s="4">
        <v>7660076.3099999996</v>
      </c>
      <c r="C7" s="4">
        <v>7024545.3499999996</v>
      </c>
      <c r="D7" s="4">
        <v>7039403.0800000001</v>
      </c>
      <c r="E7" s="4">
        <v>6469802.6500000004</v>
      </c>
      <c r="F7" s="4">
        <v>6748315.6299999999</v>
      </c>
      <c r="G7" s="4">
        <v>6771889.0499999998</v>
      </c>
      <c r="H7" s="4">
        <v>6589300</v>
      </c>
    </row>
    <row r="8" spans="1:12" s="1" customFormat="1" ht="30" customHeight="1">
      <c r="A8" s="2" t="s">
        <v>9</v>
      </c>
      <c r="B8" s="7">
        <f>29766428.56-149497.47</f>
        <v>29616931.09</v>
      </c>
      <c r="C8" s="4">
        <f>29109814.36-41811.7</f>
        <v>29068002.66</v>
      </c>
      <c r="D8" s="4">
        <v>28449184.039999999</v>
      </c>
      <c r="E8" s="4">
        <v>29383900.16</v>
      </c>
      <c r="F8" s="4">
        <v>29393786.969999999</v>
      </c>
      <c r="G8" s="7">
        <f>14391180.41+13901414.11+140454.73</f>
        <v>28433049.25</v>
      </c>
      <c r="H8" s="4">
        <v>29320000</v>
      </c>
      <c r="J8" s="7"/>
      <c r="K8" s="7"/>
      <c r="L8" s="7"/>
    </row>
    <row r="9" spans="1:12" s="1" customFormat="1" ht="30" customHeight="1">
      <c r="A9" s="5" t="s">
        <v>10</v>
      </c>
      <c r="B9" s="4">
        <f>3592573.19+41.07-1022500</f>
        <v>2570114.2599999998</v>
      </c>
      <c r="C9" s="4">
        <f>3280282.81+46.63-922500</f>
        <v>2357829.44</v>
      </c>
      <c r="D9" s="4">
        <f>2473549.3+391931.23+16831.14-837630</f>
        <v>2044681.67</v>
      </c>
      <c r="E9" s="4">
        <f>3152066.5+1480.05-737630</f>
        <v>2415916.5499999998</v>
      </c>
      <c r="F9" s="4" t="s">
        <v>16</v>
      </c>
      <c r="G9" s="7">
        <f>386069.28+2857032.98+3078.95-809000</f>
        <v>2437181.21</v>
      </c>
      <c r="H9" s="4">
        <v>2674842.9700000002</v>
      </c>
      <c r="J9" s="7"/>
      <c r="L9" s="7"/>
    </row>
    <row r="10" spans="1:12" s="1" customFormat="1" ht="30" customHeight="1">
      <c r="A10" s="5" t="s">
        <v>11</v>
      </c>
      <c r="B10" s="4"/>
      <c r="C10" s="4">
        <f>295043.97+2032.26</f>
        <v>297076.23</v>
      </c>
      <c r="D10" s="4">
        <f>163916.56+1090.4</f>
        <v>165006.96</v>
      </c>
      <c r="E10" s="4">
        <f>133600+789.72</f>
        <v>134389.72</v>
      </c>
      <c r="F10" s="4">
        <v>158845.9</v>
      </c>
      <c r="G10" s="4">
        <f>154449.49+831.83</f>
        <v>155281.31999999998</v>
      </c>
      <c r="H10" s="4">
        <v>124000</v>
      </c>
      <c r="J10" s="7"/>
      <c r="L10" s="7"/>
    </row>
    <row r="11" spans="1:12" s="1" customFormat="1" ht="30" customHeight="1">
      <c r="A11" s="2" t="s">
        <v>12</v>
      </c>
      <c r="B11" s="4"/>
      <c r="C11" s="4">
        <f>382152.49+47.26</f>
        <v>382199.75</v>
      </c>
      <c r="D11" s="4">
        <f>339641.95+67.12</f>
        <v>339709.07</v>
      </c>
      <c r="E11" s="4">
        <f>278351.15+100.13</f>
        <v>278451.28000000003</v>
      </c>
      <c r="F11" s="4">
        <v>276811.38</v>
      </c>
      <c r="G11" s="4">
        <f>332819.56+398.29</f>
        <v>333217.84999999998</v>
      </c>
      <c r="H11" s="4">
        <v>291440</v>
      </c>
      <c r="J11" s="7"/>
      <c r="L11" s="7"/>
    </row>
    <row r="12" spans="1:12" s="1" customFormat="1" ht="30" customHeight="1">
      <c r="A12" s="5" t="s">
        <v>13</v>
      </c>
      <c r="B12" s="4"/>
      <c r="C12" s="4">
        <f>1506156.48+59439.1+9303.49</f>
        <v>1574899.07</v>
      </c>
      <c r="D12" s="4">
        <f>1399410.73+64742.27+2863.6</f>
        <v>1467016.6</v>
      </c>
      <c r="E12" s="4">
        <f>1375292.4+47.87</f>
        <v>1375340.27</v>
      </c>
      <c r="F12" s="4">
        <f>1389591.63+122770.26+39060.54+698.74</f>
        <v>1552121.17</v>
      </c>
      <c r="G12" s="4">
        <f>1285231.37+33184.44+117.64+125024.47</f>
        <v>1443557.92</v>
      </c>
      <c r="H12" s="4">
        <v>1441000</v>
      </c>
      <c r="J12" s="7"/>
      <c r="K12" s="7"/>
      <c r="L12" s="7"/>
    </row>
    <row r="13" spans="1:12" s="1" customFormat="1" ht="30" customHeight="1">
      <c r="A13" s="2" t="s">
        <v>14</v>
      </c>
      <c r="B13" s="4">
        <f>4119605.37-284613.6+3164.38</f>
        <v>3838156.15</v>
      </c>
      <c r="C13" s="4">
        <f>4126268.71+1760.88</f>
        <v>4128029.59</v>
      </c>
      <c r="D13" s="4">
        <f>3328689.77+17251.01</f>
        <v>3345940.78</v>
      </c>
      <c r="E13" s="4">
        <f>2842386.06+715.5</f>
        <v>2843101.56</v>
      </c>
      <c r="F13" s="4">
        <f>1740414+1199235.89+208216.92+774.98</f>
        <v>3148641.7899999996</v>
      </c>
      <c r="G13" s="4">
        <f>2009729.6+973508.48+343954.85+167.43</f>
        <v>3327360.3600000003</v>
      </c>
      <c r="H13" s="4">
        <v>1689032.31</v>
      </c>
      <c r="J13" s="7"/>
      <c r="K13" s="7"/>
      <c r="L13" s="7"/>
    </row>
    <row r="14" spans="1:12" s="1" customFormat="1" ht="30" customHeight="1">
      <c r="A14" s="5" t="s">
        <v>15</v>
      </c>
      <c r="B14" s="4">
        <f>1648236.43-34.52+625.52</f>
        <v>1648827.43</v>
      </c>
      <c r="C14" s="4">
        <f>16313028.08+388.83</f>
        <v>16313416.91</v>
      </c>
      <c r="D14" s="4">
        <f>1349424.6+3449.54</f>
        <v>1352874.1400000001</v>
      </c>
      <c r="E14" s="4">
        <f>1296782.87+13567.28</f>
        <v>1310350.1500000001</v>
      </c>
      <c r="F14" s="4">
        <f>1197640.18+15739.7+111052.02+5390.79</f>
        <v>1329822.69</v>
      </c>
      <c r="G14" s="4">
        <f>1100952.5+14149.32+117116.76+998.01</f>
        <v>1233216.5900000001</v>
      </c>
      <c r="H14" s="4">
        <v>1217560</v>
      </c>
      <c r="J14" s="7"/>
      <c r="K14" s="7"/>
      <c r="L14" s="7"/>
    </row>
    <row r="15" spans="1:12" s="1" customFormat="1" ht="30" customHeight="1">
      <c r="A15" s="2" t="s">
        <v>4</v>
      </c>
      <c r="B15" s="6">
        <v>35776202</v>
      </c>
      <c r="C15" s="6">
        <v>34386759.07</v>
      </c>
      <c r="D15" s="6">
        <v>33496762</v>
      </c>
      <c r="E15" s="6">
        <v>34862804</v>
      </c>
      <c r="F15" s="6">
        <v>33972087</v>
      </c>
      <c r="G15" s="6">
        <v>33865530</v>
      </c>
      <c r="H15" s="6">
        <v>34368563</v>
      </c>
      <c r="K15" s="7"/>
    </row>
    <row r="16" spans="1:12" s="1" customFormat="1" ht="30" customHeight="1">
      <c r="A16" s="2" t="s">
        <v>3</v>
      </c>
      <c r="B16" s="6">
        <f>SUM(B4:B14)-B15</f>
        <v>243808746.71999997</v>
      </c>
      <c r="C16" s="6">
        <f t="shared" ref="C16:H16" si="0">SUM(C4:C14)-C15</f>
        <v>270521983.55000001</v>
      </c>
      <c r="D16" s="6">
        <f t="shared" si="0"/>
        <v>251510650.01999998</v>
      </c>
      <c r="E16" s="6">
        <f t="shared" si="0"/>
        <v>266988613.75999999</v>
      </c>
      <c r="F16" s="6">
        <f t="shared" si="0"/>
        <v>268572719.46999997</v>
      </c>
      <c r="G16" s="6">
        <f t="shared" si="0"/>
        <v>272127128.90999997</v>
      </c>
      <c r="H16" s="6">
        <f t="shared" si="0"/>
        <v>266172471.28000003</v>
      </c>
    </row>
  </sheetData>
  <mergeCells count="1">
    <mergeCell ref="A1:H1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tabSelected="1" workbookViewId="0">
      <selection activeCell="D12" sqref="D12"/>
    </sheetView>
  </sheetViews>
  <sheetFormatPr baseColWidth="10" defaultRowHeight="15"/>
  <cols>
    <col min="1" max="1" width="39.28515625" customWidth="1"/>
    <col min="2" max="2" width="14.140625" customWidth="1"/>
    <col min="3" max="3" width="13.7109375" customWidth="1"/>
    <col min="4" max="4" width="14" customWidth="1"/>
    <col min="5" max="5" width="14.5703125" customWidth="1"/>
    <col min="6" max="6" width="14.140625" customWidth="1"/>
    <col min="7" max="7" width="14" customWidth="1"/>
    <col min="8" max="8" width="14.28515625" customWidth="1"/>
  </cols>
  <sheetData>
    <row r="1" spans="1:8" ht="15.75">
      <c r="A1" s="12" t="s">
        <v>21</v>
      </c>
      <c r="B1" s="12"/>
      <c r="C1" s="12"/>
      <c r="D1" s="12"/>
      <c r="E1" s="12"/>
      <c r="F1" s="12"/>
      <c r="G1" s="12"/>
      <c r="H1" s="12"/>
    </row>
    <row r="4" spans="1:8" ht="30">
      <c r="B4" s="10">
        <v>2010</v>
      </c>
      <c r="C4" s="10">
        <v>2011</v>
      </c>
      <c r="D4" s="10">
        <v>2012</v>
      </c>
      <c r="E4" s="10">
        <v>2013</v>
      </c>
      <c r="F4" s="10">
        <v>2014</v>
      </c>
      <c r="G4" s="10">
        <v>2015</v>
      </c>
      <c r="H4" s="3" t="s">
        <v>2</v>
      </c>
    </row>
    <row r="5" spans="1:8" ht="25.5" customHeight="1">
      <c r="A5" s="9" t="s">
        <v>20</v>
      </c>
      <c r="B5" s="8">
        <f>Deuda!B15</f>
        <v>222825709.72</v>
      </c>
      <c r="C5" s="8">
        <f>Deuda!C15</f>
        <v>201022187</v>
      </c>
      <c r="D5" s="8">
        <f>Deuda!D15</f>
        <v>175027470.65000001</v>
      </c>
      <c r="E5" s="8">
        <f>Deuda!E15</f>
        <v>153033981.69000003</v>
      </c>
      <c r="F5" s="8">
        <f>Deuda!F15</f>
        <v>128225748.17</v>
      </c>
      <c r="G5" s="8">
        <f>Deuda!G15</f>
        <v>127803950.22</v>
      </c>
      <c r="H5" s="8">
        <f>113495429.59</f>
        <v>113495429.59</v>
      </c>
    </row>
    <row r="6" spans="1:8" ht="26.25" customHeight="1">
      <c r="A6" s="9" t="s">
        <v>17</v>
      </c>
      <c r="B6" s="8">
        <f>'I. Ctes.'!B16</f>
        <v>243808746.71999997</v>
      </c>
      <c r="C6" s="8">
        <f>'I. Ctes.'!C16</f>
        <v>270521983.55000001</v>
      </c>
      <c r="D6" s="8">
        <f>'I. Ctes.'!D16</f>
        <v>251510650.01999998</v>
      </c>
      <c r="E6" s="8">
        <f>'I. Ctes.'!E16</f>
        <v>266988613.75999999</v>
      </c>
      <c r="F6" s="8">
        <f>'I. Ctes.'!F16</f>
        <v>268572719.46999997</v>
      </c>
      <c r="G6" s="8">
        <f>'I. Ctes.'!G16</f>
        <v>272127128.90999997</v>
      </c>
      <c r="H6" s="8">
        <f>266172471.28</f>
        <v>266172471.28</v>
      </c>
    </row>
    <row r="7" spans="1:8" ht="30">
      <c r="A7" s="11" t="s">
        <v>18</v>
      </c>
      <c r="B7" s="8">
        <f>B5/B6</f>
        <v>0.91393648799606952</v>
      </c>
      <c r="C7" s="8">
        <f t="shared" ref="C7:H7" si="0">C5/C6</f>
        <v>0.74309002308067684</v>
      </c>
      <c r="D7" s="8">
        <f t="shared" si="0"/>
        <v>0.69590480815059685</v>
      </c>
      <c r="E7" s="8">
        <f t="shared" si="0"/>
        <v>0.57318542365842062</v>
      </c>
      <c r="F7" s="8">
        <f t="shared" si="0"/>
        <v>0.47743400157335425</v>
      </c>
      <c r="G7" s="8">
        <f t="shared" si="0"/>
        <v>0.46964795730552955</v>
      </c>
      <c r="H7" s="8">
        <f t="shared" si="0"/>
        <v>0.42639807581982642</v>
      </c>
    </row>
  </sheetData>
  <mergeCells count="1">
    <mergeCell ref="A1:H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</vt:lpstr>
      <vt:lpstr>I. Ctes.</vt:lpstr>
      <vt:lpstr>Ratio Deuda. Ingr. Consoliado</vt:lpstr>
    </vt:vector>
  </TitlesOfParts>
  <Company>Ayuntamiento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cgalonso</dc:creator>
  <cp:lastModifiedBy>cvalenzuela</cp:lastModifiedBy>
  <cp:lastPrinted>2016-06-24T07:39:21Z</cp:lastPrinted>
  <dcterms:created xsi:type="dcterms:W3CDTF">2016-03-07T07:42:04Z</dcterms:created>
  <dcterms:modified xsi:type="dcterms:W3CDTF">2016-06-24T09:37:10Z</dcterms:modified>
</cp:coreProperties>
</file>